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ranklinenergy-my.sharepoint.com/personal/jsteele_franklinenergy_com/Documents/Reference Material/090125_calc_updates/"/>
    </mc:Choice>
  </mc:AlternateContent>
  <xr:revisionPtr revIDLastSave="37" documentId="8_{9D6876DA-7E9C-4C85-B202-CD862D5BFC21}" xr6:coauthVersionLast="47" xr6:coauthVersionMax="47" xr10:uidLastSave="{63041677-BE52-475F-B640-7A7AFBA30A38}"/>
  <bookViews>
    <workbookView xWindow="-120" yWindow="-120" windowWidth="29040" windowHeight="15720" tabRatio="419" activeTab="1" xr2:uid="{00000000-000D-0000-FFFF-FFFF00000000}"/>
  </bookViews>
  <sheets>
    <sheet name="Instructions" sheetId="6" r:id="rId1"/>
    <sheet name="General Info" sheetId="1" r:id="rId2"/>
    <sheet name="Calculator" sheetId="4" r:id="rId3"/>
    <sheet name="LOA Template" sheetId="7" r:id="rId4"/>
    <sheet name="Lookups" sheetId="2" state="hidden" r:id="rId5"/>
    <sheet name="Changelog" sheetId="5" state="hidden" r:id="rId6"/>
  </sheets>
  <definedNames>
    <definedName name="Blank">Lookups!$A$70</definedName>
    <definedName name="Install_Type">Lookups!$A$16:$A$17</definedName>
    <definedName name="ME_logo">Lookups!$A$69</definedName>
    <definedName name="ME_SVC_CTR">Lookups!$D$3:$D$12</definedName>
    <definedName name="NC_Post_Fixt_Code">Lookups!$AD$33:$AD$40</definedName>
    <definedName name="Op_Co">Lookups!$A$3:$A$6</definedName>
    <definedName name="OpCo_logo">INDIRECT('LOA Template'!$C$67)</definedName>
    <definedName name="PN_logo">Lookups!$A$68</definedName>
    <definedName name="PN_SVC_CTR">Lookups!$D$13:$D$28</definedName>
    <definedName name="Post_Fixture_Code">Lookups!$AD$33:$AD$46</definedName>
    <definedName name="PP_logo">Lookups!$A$67</definedName>
    <definedName name="PP_SVC_CTR">Lookups!$D$29:$D$31</definedName>
    <definedName name="Pre_Fixture_Code">Lookups!$AD$3:$AD$31</definedName>
    <definedName name="_xlnm.Print_Area" localSheetId="3">'LOA Template'!$B$2:$O$63</definedName>
    <definedName name="WPP_logo">Lookups!$A$66</definedName>
    <definedName name="WPP_SVC_CTR">Lookups!$D$32:$D$46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1" l="1"/>
  <c r="W5" i="4" s="1"/>
  <c r="G28" i="1" l="1"/>
  <c r="U7" i="4" l="1"/>
  <c r="U8" i="4"/>
  <c r="U9" i="4"/>
  <c r="U10" i="4"/>
  <c r="U11" i="4"/>
  <c r="U12" i="4"/>
  <c r="U13" i="4"/>
  <c r="U14" i="4"/>
  <c r="U15" i="4"/>
  <c r="U6" i="4"/>
  <c r="K7" i="4"/>
  <c r="L7" i="4"/>
  <c r="R7" i="4"/>
  <c r="S7" i="4" s="1"/>
  <c r="AX7" i="4" s="1"/>
  <c r="AP7" i="4"/>
  <c r="AD7" i="4"/>
  <c r="K8" i="4"/>
  <c r="M8" i="4" s="1"/>
  <c r="L8" i="4"/>
  <c r="R8" i="4"/>
  <c r="S8" i="4" s="1"/>
  <c r="AX8" i="4" s="1"/>
  <c r="AL8" i="4"/>
  <c r="AH8" i="4"/>
  <c r="K9" i="4"/>
  <c r="L9" i="4"/>
  <c r="R9" i="4"/>
  <c r="S9" i="4" s="1"/>
  <c r="AX9" i="4" s="1"/>
  <c r="AT9" i="4"/>
  <c r="AL9" i="4"/>
  <c r="K10" i="4"/>
  <c r="M10" i="4" s="1"/>
  <c r="L10" i="4"/>
  <c r="R10" i="4"/>
  <c r="S10" i="4" s="1"/>
  <c r="K11" i="4"/>
  <c r="M11" i="4" s="1"/>
  <c r="L11" i="4"/>
  <c r="R11" i="4"/>
  <c r="S11" i="4" s="1"/>
  <c r="BB11" i="4"/>
  <c r="AT11" i="4"/>
  <c r="K12" i="4"/>
  <c r="L12" i="4"/>
  <c r="R12" i="4"/>
  <c r="S12" i="4"/>
  <c r="AX12" i="4"/>
  <c r="K13" i="4"/>
  <c r="L13" i="4"/>
  <c r="R13" i="4"/>
  <c r="S13" i="4"/>
  <c r="BB13" i="4"/>
  <c r="K14" i="4"/>
  <c r="L14" i="4"/>
  <c r="R14" i="4"/>
  <c r="S14" i="4" s="1"/>
  <c r="AH14" i="4"/>
  <c r="K15" i="4"/>
  <c r="M15" i="4" s="1"/>
  <c r="L15" i="4"/>
  <c r="R15" i="4"/>
  <c r="S15" i="4"/>
  <c r="K6" i="4"/>
  <c r="C15" i="7"/>
  <c r="BW7" i="4"/>
  <c r="BW8" i="4"/>
  <c r="BW9" i="4"/>
  <c r="BW11" i="4"/>
  <c r="BW12" i="4"/>
  <c r="BW13" i="4"/>
  <c r="BW14" i="4"/>
  <c r="BW15" i="4"/>
  <c r="BW6" i="4"/>
  <c r="BV7" i="4"/>
  <c r="BV8" i="4"/>
  <c r="BV9" i="4"/>
  <c r="BV10" i="4"/>
  <c r="BV11" i="4"/>
  <c r="BV12" i="4"/>
  <c r="BV13" i="4"/>
  <c r="BV14" i="4"/>
  <c r="BV15" i="4"/>
  <c r="BV6" i="4"/>
  <c r="BU7" i="4"/>
  <c r="BU8" i="4"/>
  <c r="BU9" i="4"/>
  <c r="BU11" i="4"/>
  <c r="BU12" i="4"/>
  <c r="BU13" i="4"/>
  <c r="BU14" i="4"/>
  <c r="BU15" i="4"/>
  <c r="BU6" i="4"/>
  <c r="BT7" i="4"/>
  <c r="BT8" i="4"/>
  <c r="BT9" i="4"/>
  <c r="BT10" i="4"/>
  <c r="BT11" i="4"/>
  <c r="BT12" i="4"/>
  <c r="BT13" i="4"/>
  <c r="BT14" i="4"/>
  <c r="BT15" i="4"/>
  <c r="BT6" i="4"/>
  <c r="BS7" i="4"/>
  <c r="BS8" i="4"/>
  <c r="BS10" i="4"/>
  <c r="BS11" i="4"/>
  <c r="BS12" i="4"/>
  <c r="BS13" i="4"/>
  <c r="BS14" i="4"/>
  <c r="BS15" i="4"/>
  <c r="BS6" i="4"/>
  <c r="BR7" i="4"/>
  <c r="BR8" i="4"/>
  <c r="BR9" i="4"/>
  <c r="BR10" i="4"/>
  <c r="BR11" i="4"/>
  <c r="BR12" i="4"/>
  <c r="BR13" i="4"/>
  <c r="BR14" i="4"/>
  <c r="BR15" i="4"/>
  <c r="BR6" i="4"/>
  <c r="BQ7" i="4"/>
  <c r="BQ8" i="4"/>
  <c r="BQ10" i="4"/>
  <c r="BQ11" i="4"/>
  <c r="BQ12" i="4"/>
  <c r="BQ13" i="4"/>
  <c r="BQ14" i="4"/>
  <c r="BQ15" i="4"/>
  <c r="BQ6" i="4"/>
  <c r="BP7" i="4"/>
  <c r="BP8" i="4"/>
  <c r="BP9" i="4"/>
  <c r="BP10" i="4"/>
  <c r="BP11" i="4"/>
  <c r="BP12" i="4"/>
  <c r="BP13" i="4"/>
  <c r="BP14" i="4"/>
  <c r="BP15" i="4"/>
  <c r="BP6" i="4"/>
  <c r="BO7" i="4"/>
  <c r="BO9" i="4"/>
  <c r="BO10" i="4"/>
  <c r="BO11" i="4"/>
  <c r="BO12" i="4"/>
  <c r="BO13" i="4"/>
  <c r="BO14" i="4"/>
  <c r="BO6" i="4"/>
  <c r="BN7" i="4"/>
  <c r="BN8" i="4"/>
  <c r="BN9" i="4"/>
  <c r="BN10" i="4"/>
  <c r="BN11" i="4"/>
  <c r="BN12" i="4"/>
  <c r="BN13" i="4"/>
  <c r="BN14" i="4"/>
  <c r="BN15" i="4"/>
  <c r="BN6" i="4"/>
  <c r="BM7" i="4"/>
  <c r="BM9" i="4"/>
  <c r="BM10" i="4"/>
  <c r="BM11" i="4"/>
  <c r="BM12" i="4"/>
  <c r="BM13" i="4"/>
  <c r="BM14" i="4"/>
  <c r="BM6" i="4"/>
  <c r="BL7" i="4"/>
  <c r="BL8" i="4"/>
  <c r="BL9" i="4"/>
  <c r="BL10" i="4"/>
  <c r="BL11" i="4"/>
  <c r="BL12" i="4"/>
  <c r="BL13" i="4"/>
  <c r="BL14" i="4"/>
  <c r="BL15" i="4"/>
  <c r="BL6" i="4"/>
  <c r="BK8" i="4"/>
  <c r="BK9" i="4"/>
  <c r="BK10" i="4"/>
  <c r="BK11" i="4"/>
  <c r="BK12" i="4"/>
  <c r="BK13" i="4"/>
  <c r="BK14" i="4"/>
  <c r="BK15" i="4"/>
  <c r="BK6" i="4"/>
  <c r="BJ7" i="4"/>
  <c r="BJ8" i="4"/>
  <c r="BJ9" i="4"/>
  <c r="BJ10" i="4"/>
  <c r="BJ11" i="4"/>
  <c r="BJ12" i="4"/>
  <c r="BJ13" i="4"/>
  <c r="BJ14" i="4"/>
  <c r="BJ15" i="4"/>
  <c r="BJ6" i="4"/>
  <c r="BI7" i="4"/>
  <c r="BI8" i="4"/>
  <c r="BI9" i="4"/>
  <c r="BI10" i="4"/>
  <c r="BI11" i="4"/>
  <c r="BI12" i="4"/>
  <c r="BI13" i="4"/>
  <c r="BI14" i="4"/>
  <c r="BI15" i="4"/>
  <c r="BI6" i="4"/>
  <c r="BH7" i="4"/>
  <c r="BH8" i="4"/>
  <c r="BH9" i="4"/>
  <c r="BH10" i="4"/>
  <c r="BH11" i="4"/>
  <c r="BH12" i="4"/>
  <c r="BH13" i="4"/>
  <c r="BH14" i="4"/>
  <c r="BH15" i="4"/>
  <c r="BH6" i="4"/>
  <c r="BG7" i="4"/>
  <c r="BG8" i="4"/>
  <c r="BG9" i="4"/>
  <c r="BG10" i="4"/>
  <c r="BG11" i="4"/>
  <c r="BG12" i="4"/>
  <c r="BG13" i="4"/>
  <c r="BG14" i="4"/>
  <c r="BG15" i="4"/>
  <c r="BF7" i="4"/>
  <c r="BF8" i="4"/>
  <c r="BF9" i="4"/>
  <c r="BF10" i="4"/>
  <c r="BF11" i="4"/>
  <c r="BF12" i="4"/>
  <c r="BF13" i="4"/>
  <c r="BF14" i="4"/>
  <c r="BF15" i="4"/>
  <c r="BF6" i="4"/>
  <c r="BE7" i="4"/>
  <c r="BE8" i="4"/>
  <c r="BE9" i="4"/>
  <c r="BE10" i="4"/>
  <c r="BE11" i="4"/>
  <c r="BE12" i="4"/>
  <c r="BE13" i="4"/>
  <c r="BE14" i="4"/>
  <c r="BE15" i="4"/>
  <c r="BD6" i="4"/>
  <c r="BD7" i="4"/>
  <c r="BD8" i="4"/>
  <c r="BD9" i="4"/>
  <c r="BD10" i="4"/>
  <c r="BD11" i="4"/>
  <c r="BD12" i="4"/>
  <c r="BD13" i="4"/>
  <c r="BD14" i="4"/>
  <c r="BD15" i="4"/>
  <c r="C67" i="7"/>
  <c r="L6" i="4"/>
  <c r="D7" i="7"/>
  <c r="BC7" i="4"/>
  <c r="BC9" i="4"/>
  <c r="BC10" i="4"/>
  <c r="BC12" i="4"/>
  <c r="BC14" i="4"/>
  <c r="BB7" i="4"/>
  <c r="BB9" i="4"/>
  <c r="BB10" i="4"/>
  <c r="BB12" i="4"/>
  <c r="BB14" i="4"/>
  <c r="BA7" i="4"/>
  <c r="BA9" i="4"/>
  <c r="BA10" i="4"/>
  <c r="BA12" i="4"/>
  <c r="BA14" i="4"/>
  <c r="AZ7" i="4"/>
  <c r="AZ8" i="4"/>
  <c r="AZ9" i="4"/>
  <c r="AZ10" i="4"/>
  <c r="AZ11" i="4"/>
  <c r="AZ12" i="4"/>
  <c r="AZ13" i="4"/>
  <c r="AZ14" i="4"/>
  <c r="AZ15" i="4"/>
  <c r="AZ6" i="4"/>
  <c r="AY10" i="4"/>
  <c r="AY11" i="4"/>
  <c r="AX10" i="4"/>
  <c r="AX11" i="4"/>
  <c r="AW10" i="4"/>
  <c r="AW11" i="4"/>
  <c r="AV6" i="4"/>
  <c r="AV7" i="4"/>
  <c r="AV8" i="4"/>
  <c r="AV9" i="4"/>
  <c r="AV10" i="4"/>
  <c r="AV11" i="4"/>
  <c r="AV12" i="4"/>
  <c r="AV13" i="4"/>
  <c r="AV14" i="4"/>
  <c r="AV15" i="4"/>
  <c r="AU7" i="4"/>
  <c r="AU8" i="4"/>
  <c r="AU12" i="4"/>
  <c r="AU13" i="4"/>
  <c r="AU14" i="4"/>
  <c r="AU15" i="4"/>
  <c r="AT7" i="4"/>
  <c r="AT8" i="4"/>
  <c r="AT10" i="4"/>
  <c r="AT12" i="4"/>
  <c r="AT13" i="4"/>
  <c r="AT14" i="4"/>
  <c r="AT15" i="4"/>
  <c r="AS7" i="4"/>
  <c r="AS8" i="4"/>
  <c r="AS12" i="4"/>
  <c r="AS13" i="4"/>
  <c r="AS14" i="4"/>
  <c r="AS15" i="4"/>
  <c r="AR7" i="4"/>
  <c r="AR8" i="4"/>
  <c r="AR9" i="4"/>
  <c r="AR10" i="4"/>
  <c r="AR11" i="4"/>
  <c r="AR12" i="4"/>
  <c r="AR13" i="4"/>
  <c r="AR14" i="4"/>
  <c r="AR15" i="4"/>
  <c r="AR6" i="4"/>
  <c r="AQ8" i="4"/>
  <c r="AQ9" i="4"/>
  <c r="AQ11" i="4"/>
  <c r="AQ13" i="4"/>
  <c r="AQ14" i="4"/>
  <c r="AQ15" i="4"/>
  <c r="AQ6" i="4"/>
  <c r="AP8" i="4"/>
  <c r="AP9" i="4"/>
  <c r="AP11" i="4"/>
  <c r="AP13" i="4"/>
  <c r="AP14" i="4"/>
  <c r="AP15" i="4"/>
  <c r="AP6" i="4"/>
  <c r="AO8" i="4"/>
  <c r="AO9" i="4"/>
  <c r="AO11" i="4"/>
  <c r="AO13" i="4"/>
  <c r="AO14" i="4"/>
  <c r="AO15" i="4"/>
  <c r="AO6" i="4"/>
  <c r="AN7" i="4"/>
  <c r="AN8" i="4"/>
  <c r="AN9" i="4"/>
  <c r="AN10" i="4"/>
  <c r="AN11" i="4"/>
  <c r="AN12" i="4"/>
  <c r="AN13" i="4"/>
  <c r="AN14" i="4"/>
  <c r="AN15" i="4"/>
  <c r="AN6" i="4"/>
  <c r="AK7" i="4"/>
  <c r="AK8" i="4"/>
  <c r="AK9" i="4"/>
  <c r="AK10" i="4"/>
  <c r="AK11" i="4"/>
  <c r="AK12" i="4"/>
  <c r="AK13" i="4"/>
  <c r="AK14" i="4"/>
  <c r="AK15" i="4"/>
  <c r="AK6" i="4"/>
  <c r="AJ7" i="4"/>
  <c r="AJ8" i="4"/>
  <c r="AJ9" i="4"/>
  <c r="AJ10" i="4"/>
  <c r="AL10" i="4"/>
  <c r="AM10" i="4"/>
  <c r="AJ11" i="4"/>
  <c r="AL11" i="4"/>
  <c r="AM11" i="4"/>
  <c r="AJ12" i="4"/>
  <c r="AL12" i="4"/>
  <c r="AM12" i="4"/>
  <c r="AJ13" i="4"/>
  <c r="AJ14" i="4"/>
  <c r="AL14" i="4"/>
  <c r="AM14" i="4"/>
  <c r="AJ15" i="4"/>
  <c r="AL15" i="4"/>
  <c r="AM15" i="4"/>
  <c r="AJ6" i="4"/>
  <c r="AG7" i="4"/>
  <c r="AH7" i="4"/>
  <c r="AI7" i="4"/>
  <c r="AG10" i="4"/>
  <c r="AH10" i="4"/>
  <c r="AI10" i="4"/>
  <c r="AG11" i="4"/>
  <c r="AH11" i="4"/>
  <c r="AI11" i="4"/>
  <c r="AG13" i="4"/>
  <c r="AH13" i="4"/>
  <c r="AI13" i="4"/>
  <c r="AG15" i="4"/>
  <c r="AH15" i="4"/>
  <c r="AI15" i="4"/>
  <c r="AI6" i="4"/>
  <c r="AH6" i="4"/>
  <c r="AG6" i="4"/>
  <c r="AF7" i="4"/>
  <c r="AF8" i="4"/>
  <c r="AF9" i="4"/>
  <c r="AF10" i="4"/>
  <c r="AF11" i="4"/>
  <c r="AF12" i="4"/>
  <c r="AF13" i="4"/>
  <c r="AF14" i="4"/>
  <c r="AF15" i="4"/>
  <c r="AF6" i="4"/>
  <c r="AE8" i="4"/>
  <c r="AE9" i="4"/>
  <c r="AE11" i="4"/>
  <c r="AE12" i="4"/>
  <c r="AE13" i="4"/>
  <c r="AE14" i="4"/>
  <c r="AE15" i="4"/>
  <c r="AD8" i="4"/>
  <c r="AD9" i="4"/>
  <c r="AD11" i="4"/>
  <c r="AD12" i="4"/>
  <c r="AD13" i="4"/>
  <c r="AD14" i="4"/>
  <c r="AD15" i="4"/>
  <c r="AC8" i="4"/>
  <c r="AC9" i="4"/>
  <c r="AC11" i="4"/>
  <c r="AC12" i="4"/>
  <c r="AC13" i="4"/>
  <c r="AC14" i="4"/>
  <c r="AC15" i="4"/>
  <c r="AB7" i="4"/>
  <c r="AB8" i="4"/>
  <c r="AB9" i="4"/>
  <c r="AB10" i="4"/>
  <c r="AB11" i="4"/>
  <c r="AB12" i="4"/>
  <c r="AB13" i="4"/>
  <c r="AB14" i="4"/>
  <c r="AB15" i="4"/>
  <c r="AB6" i="4"/>
  <c r="X7" i="4"/>
  <c r="Z7" i="4"/>
  <c r="X8" i="4"/>
  <c r="Z8" i="4"/>
  <c r="X9" i="4"/>
  <c r="Z9" i="4"/>
  <c r="X10" i="4"/>
  <c r="X11" i="4"/>
  <c r="X12" i="4"/>
  <c r="Z12" i="4"/>
  <c r="X13" i="4"/>
  <c r="Z13" i="4"/>
  <c r="X14" i="4"/>
  <c r="Z14" i="4"/>
  <c r="X15" i="4"/>
  <c r="Z15" i="4"/>
  <c r="X6" i="4"/>
  <c r="G16" i="4"/>
  <c r="F7" i="4"/>
  <c r="F8" i="4"/>
  <c r="F9" i="4"/>
  <c r="F10" i="4"/>
  <c r="F11" i="4"/>
  <c r="F12" i="4"/>
  <c r="F13" i="4"/>
  <c r="F14" i="4"/>
  <c r="F15" i="4"/>
  <c r="F6" i="4"/>
  <c r="C11" i="7"/>
  <c r="M5" i="7"/>
  <c r="M4" i="7"/>
  <c r="G61" i="7"/>
  <c r="G59" i="7"/>
  <c r="G60" i="7"/>
  <c r="G58" i="7"/>
  <c r="C13" i="7"/>
  <c r="I16" i="4"/>
  <c r="AL7" i="4"/>
  <c r="BB8" i="4"/>
  <c r="AH9" i="4"/>
  <c r="AD10" i="4"/>
  <c r="Z11" i="4"/>
  <c r="AH12" i="4"/>
  <c r="AP12" i="4"/>
  <c r="AL13" i="4"/>
  <c r="AX13" i="4"/>
  <c r="AX14" i="4"/>
  <c r="AX15" i="4"/>
  <c r="R6" i="4"/>
  <c r="BA8" i="4"/>
  <c r="AG9" i="4"/>
  <c r="AO12" i="4"/>
  <c r="AC10" i="4"/>
  <c r="AQ12" i="4"/>
  <c r="P9" i="1"/>
  <c r="AW13" i="4"/>
  <c r="AY13" i="4"/>
  <c r="AE10" i="4"/>
  <c r="AI9" i="4"/>
  <c r="AM7" i="4"/>
  <c r="BC8" i="4"/>
  <c r="AC6" i="4"/>
  <c r="AD6" i="4"/>
  <c r="AE6" i="4"/>
  <c r="BQ9" i="4"/>
  <c r="BM8" i="4"/>
  <c r="BG6" i="4"/>
  <c r="BE6" i="4"/>
  <c r="AG12" i="4"/>
  <c r="BB15" i="4"/>
  <c r="AW15" i="4"/>
  <c r="AW14" i="4"/>
  <c r="Y11" i="4"/>
  <c r="BK7" i="4"/>
  <c r="BS9" i="4"/>
  <c r="AY14" i="4"/>
  <c r="BO8" i="4"/>
  <c r="BU10" i="4"/>
  <c r="BC15" i="4"/>
  <c r="BA15" i="4"/>
  <c r="AI12" i="4"/>
  <c r="AY15" i="4"/>
  <c r="BW10" i="4"/>
  <c r="AM13" i="4"/>
  <c r="AA11" i="4"/>
  <c r="AT6" i="4"/>
  <c r="Y7" i="4"/>
  <c r="AP10" i="4"/>
  <c r="Z10" i="4"/>
  <c r="Y15" i="4"/>
  <c r="BM15" i="4"/>
  <c r="Y14" i="4"/>
  <c r="AC7" i="4"/>
  <c r="BA13" i="4"/>
  <c r="AS11" i="4"/>
  <c r="AE7" i="4"/>
  <c r="AU11" i="4"/>
  <c r="AA7" i="4"/>
  <c r="AS6" i="4"/>
  <c r="Y10" i="4"/>
  <c r="Y9" i="4"/>
  <c r="Y8" i="4"/>
  <c r="Y12" i="4"/>
  <c r="Y13" i="4"/>
  <c r="BO15" i="4"/>
  <c r="AA15" i="4"/>
  <c r="AG8" i="4"/>
  <c r="AA14" i="4"/>
  <c r="AG14" i="4"/>
  <c r="AO10" i="4"/>
  <c r="AM9" i="4"/>
  <c r="AA9" i="4"/>
  <c r="AA12" i="4"/>
  <c r="AQ10" i="4"/>
  <c r="AA10" i="4"/>
  <c r="BC13" i="4"/>
  <c r="AA13" i="4"/>
  <c r="AI14" i="4"/>
  <c r="AU6" i="4"/>
  <c r="AI8" i="4"/>
  <c r="AA8" i="4"/>
  <c r="BA11" i="4"/>
  <c r="AS10" i="4"/>
  <c r="AM8" i="4"/>
  <c r="AM6" i="4"/>
  <c r="BC11" i="4"/>
  <c r="AU10" i="4"/>
  <c r="AW12" i="4"/>
  <c r="AS9" i="4"/>
  <c r="AY12" i="4"/>
  <c r="AU9" i="4"/>
  <c r="AL6" i="4"/>
  <c r="BB6" i="4"/>
  <c r="BC6" i="4"/>
  <c r="BA6" i="4"/>
  <c r="N15" i="4" l="1"/>
  <c r="O15" i="4" s="1"/>
  <c r="P15" i="4" s="1"/>
  <c r="M9" i="4"/>
  <c r="N11" i="4"/>
  <c r="O11" i="4" s="1"/>
  <c r="Q11" i="4" s="1"/>
  <c r="N12" i="4"/>
  <c r="O12" i="4" s="1"/>
  <c r="P12" i="4" s="1"/>
  <c r="M13" i="4"/>
  <c r="N10" i="4"/>
  <c r="O10" i="4" s="1"/>
  <c r="Q10" i="4" s="1"/>
  <c r="M12" i="4"/>
  <c r="BT16" i="4"/>
  <c r="D50" i="7" s="1"/>
  <c r="D33" i="7" s="1"/>
  <c r="BF16" i="4"/>
  <c r="BN16" i="4"/>
  <c r="M6" i="4"/>
  <c r="M7" i="4"/>
  <c r="AN16" i="4"/>
  <c r="D42" i="7" s="1"/>
  <c r="D25" i="7" s="1"/>
  <c r="AV16" i="4"/>
  <c r="D44" i="7" s="1"/>
  <c r="D27" i="7" s="1"/>
  <c r="AF16" i="4"/>
  <c r="D40" i="7" s="1"/>
  <c r="H40" i="7" s="1"/>
  <c r="K40" i="7" s="1"/>
  <c r="AL16" i="4"/>
  <c r="AR16" i="4"/>
  <c r="D43" i="7" s="1"/>
  <c r="D26" i="7" s="1"/>
  <c r="BJ16" i="4"/>
  <c r="AZ16" i="4"/>
  <c r="D45" i="7" s="1"/>
  <c r="H45" i="7" s="1"/>
  <c r="K45" i="7" s="1"/>
  <c r="BH16" i="4"/>
  <c r="D47" i="7" s="1"/>
  <c r="D30" i="7" s="1"/>
  <c r="BL16" i="4"/>
  <c r="D48" i="7" s="1"/>
  <c r="H48" i="7" s="1"/>
  <c r="AD16" i="4"/>
  <c r="AB16" i="4"/>
  <c r="D39" i="7" s="1"/>
  <c r="H39" i="7" s="1"/>
  <c r="K39" i="7" s="1"/>
  <c r="N9" i="4"/>
  <c r="AW9" i="4" s="1"/>
  <c r="N8" i="4"/>
  <c r="O8" i="4" s="1"/>
  <c r="P8" i="4" s="1"/>
  <c r="N7" i="4"/>
  <c r="N6" i="4"/>
  <c r="AS16" i="4"/>
  <c r="AG16" i="4"/>
  <c r="BE16" i="4"/>
  <c r="BC16" i="4"/>
  <c r="BO16" i="4"/>
  <c r="C9" i="7"/>
  <c r="BK16" i="4"/>
  <c r="AI16" i="4"/>
  <c r="BU16" i="4"/>
  <c r="BA16" i="4"/>
  <c r="BI16" i="4"/>
  <c r="D23" i="7"/>
  <c r="AW7" i="4"/>
  <c r="AP16" i="4"/>
  <c r="AE16" i="4"/>
  <c r="BM16" i="4"/>
  <c r="BB16" i="4"/>
  <c r="AM16" i="4"/>
  <c r="AU16" i="4"/>
  <c r="BG16" i="4"/>
  <c r="N13" i="4"/>
  <c r="O13" i="4" s="1"/>
  <c r="X16" i="4"/>
  <c r="D38" i="7" s="1"/>
  <c r="BR16" i="4"/>
  <c r="AC16" i="4"/>
  <c r="AH16" i="4"/>
  <c r="BS16" i="4"/>
  <c r="BV16" i="4"/>
  <c r="BW16" i="4"/>
  <c r="N14" i="4"/>
  <c r="O14" i="4" s="1"/>
  <c r="M14" i="4"/>
  <c r="AT16" i="4"/>
  <c r="R16" i="4"/>
  <c r="S6" i="4"/>
  <c r="Z6" i="4" s="1"/>
  <c r="Z16" i="4" s="1"/>
  <c r="AJ16" i="4"/>
  <c r="D41" i="7" s="1"/>
  <c r="AK16" i="4"/>
  <c r="BD16" i="4"/>
  <c r="D46" i="7" s="1"/>
  <c r="BP16" i="4"/>
  <c r="D49" i="7" s="1"/>
  <c r="BQ16" i="4"/>
  <c r="Q12" i="4" l="1"/>
  <c r="Q15" i="4"/>
  <c r="P11" i="4"/>
  <c r="O7" i="4"/>
  <c r="Q7" i="4" s="1"/>
  <c r="AO7" i="4"/>
  <c r="AO16" i="4" s="1"/>
  <c r="P10" i="4"/>
  <c r="AW6" i="4"/>
  <c r="Y6" i="4"/>
  <c r="Y16" i="4" s="1"/>
  <c r="H50" i="7"/>
  <c r="K50" i="7" s="1"/>
  <c r="M16" i="4"/>
  <c r="H44" i="7"/>
  <c r="K44" i="7" s="1"/>
  <c r="H42" i="7"/>
  <c r="K42" i="7" s="1"/>
  <c r="H43" i="7"/>
  <c r="K43" i="7" s="1"/>
  <c r="D28" i="7"/>
  <c r="H47" i="7"/>
  <c r="K47" i="7" s="1"/>
  <c r="D22" i="7"/>
  <c r="D31" i="7"/>
  <c r="K48" i="7"/>
  <c r="O6" i="4"/>
  <c r="P6" i="4" s="1"/>
  <c r="O9" i="4"/>
  <c r="P9" i="4" s="1"/>
  <c r="AW8" i="4"/>
  <c r="Q8" i="4"/>
  <c r="AY8" i="4" s="1"/>
  <c r="N16" i="4"/>
  <c r="G32" i="1" s="1"/>
  <c r="D21" i="7"/>
  <c r="H38" i="7"/>
  <c r="K38" i="7" s="1"/>
  <c r="D32" i="7"/>
  <c r="H49" i="7"/>
  <c r="K49" i="7" s="1"/>
  <c r="Q13" i="4"/>
  <c r="P13" i="4"/>
  <c r="D29" i="7"/>
  <c r="H46" i="7"/>
  <c r="K46" i="7" s="1"/>
  <c r="D24" i="7"/>
  <c r="H41" i="7"/>
  <c r="K41" i="7" s="1"/>
  <c r="AX6" i="4"/>
  <c r="AX16" i="4" s="1"/>
  <c r="S16" i="4"/>
  <c r="G33" i="1" s="1"/>
  <c r="Q14" i="4"/>
  <c r="P14" i="4"/>
  <c r="AW16" i="4" l="1"/>
  <c r="AY7" i="4"/>
  <c r="AQ7" i="4"/>
  <c r="AQ16" i="4" s="1"/>
  <c r="P7" i="4"/>
  <c r="Q6" i="4"/>
  <c r="AA6" i="4" s="1"/>
  <c r="AA16" i="4" s="1"/>
  <c r="Q9" i="4"/>
  <c r="AY9" i="4" s="1"/>
  <c r="AY6" i="4"/>
  <c r="Q16" i="4" l="1"/>
  <c r="G34" i="1" s="1"/>
  <c r="I13" i="1" s="1"/>
  <c r="AY16" i="4"/>
  <c r="I15" i="1" l="1"/>
</calcChain>
</file>

<file path=xl/sharedStrings.xml><?xml version="1.0" encoding="utf-8"?>
<sst xmlns="http://schemas.openxmlformats.org/spreadsheetml/2006/main" count="651" uniqueCount="358">
  <si>
    <t xml:space="preserve">Op Co </t>
  </si>
  <si>
    <t xml:space="preserve">Tax ID </t>
  </si>
  <si>
    <t>Service Center</t>
  </si>
  <si>
    <t>Met-Ed</t>
  </si>
  <si>
    <t>Penelec</t>
  </si>
  <si>
    <t>Penn Power</t>
  </si>
  <si>
    <t>West Penn Power</t>
  </si>
  <si>
    <t>23-0870160</t>
  </si>
  <si>
    <t>25-0718085</t>
  </si>
  <si>
    <t>25-0718810</t>
  </si>
  <si>
    <t>13-5480882</t>
  </si>
  <si>
    <t>Bradford</t>
  </si>
  <si>
    <t>Clearfield</t>
  </si>
  <si>
    <t>Dubois</t>
  </si>
  <si>
    <t>Erie</t>
  </si>
  <si>
    <t>Huntingdon</t>
  </si>
  <si>
    <t>Indiana</t>
  </si>
  <si>
    <t>Lewistown</t>
  </si>
  <si>
    <t>Meadville</t>
  </si>
  <si>
    <t>Oil City</t>
  </si>
  <si>
    <t>Philipsburg</t>
  </si>
  <si>
    <t>Shippensburg</t>
  </si>
  <si>
    <t>Warren</t>
  </si>
  <si>
    <t xml:space="preserve">Operating Company   </t>
  </si>
  <si>
    <t xml:space="preserve">Service Center    </t>
  </si>
  <si>
    <t>Drop Down Logic</t>
  </si>
  <si>
    <t>Boyertown</t>
  </si>
  <si>
    <t>Dillsburg</t>
  </si>
  <si>
    <t>Easton</t>
  </si>
  <si>
    <t>Gettysburg</t>
  </si>
  <si>
    <t>Hamburg</t>
  </si>
  <si>
    <t>Hanover</t>
  </si>
  <si>
    <t>Lebanon</t>
  </si>
  <si>
    <t>Reading</t>
  </si>
  <si>
    <t>Stroudsburg</t>
  </si>
  <si>
    <t>York</t>
  </si>
  <si>
    <t>Clark</t>
  </si>
  <si>
    <t>Cranberry</t>
  </si>
  <si>
    <t>New Castle</t>
  </si>
  <si>
    <t>Arnold</t>
  </si>
  <si>
    <t>Boyce</t>
  </si>
  <si>
    <t>Butler</t>
  </si>
  <si>
    <t>Charleroi</t>
  </si>
  <si>
    <t>Jeannette</t>
  </si>
  <si>
    <t>Jefferson</t>
  </si>
  <si>
    <t>Kittanning</t>
  </si>
  <si>
    <t>Latrobe</t>
  </si>
  <si>
    <t>McDonald</t>
  </si>
  <si>
    <t>Pleasant Valley</t>
  </si>
  <si>
    <t>St Mary</t>
  </si>
  <si>
    <t>State College</t>
  </si>
  <si>
    <t>Uniontown</t>
  </si>
  <si>
    <t>Washington</t>
  </si>
  <si>
    <t>Waynesboro</t>
  </si>
  <si>
    <t xml:space="preserve">Crew's Work Request #    </t>
  </si>
  <si>
    <t xml:space="preserve">CIAC Incentive Amount     </t>
  </si>
  <si>
    <t xml:space="preserve">Cost of Removal Incentive Amount    </t>
  </si>
  <si>
    <t xml:space="preserve">Operating Company Contact Name    </t>
  </si>
  <si>
    <t xml:space="preserve">Operating Company Contact Title    </t>
  </si>
  <si>
    <t xml:space="preserve">Operating Company Contact Email Address    </t>
  </si>
  <si>
    <t xml:space="preserve">Operating Company Contact Telephone    </t>
  </si>
  <si>
    <t xml:space="preserve">Street Lighting Account Number    </t>
  </si>
  <si>
    <t>Project Summary</t>
  </si>
  <si>
    <t xml:space="preserve">Act 129 Participant    </t>
  </si>
  <si>
    <t xml:space="preserve">Facility Type    </t>
  </si>
  <si>
    <t xml:space="preserve">Mailing Address for Check    </t>
  </si>
  <si>
    <t xml:space="preserve">Customer Class    </t>
  </si>
  <si>
    <t xml:space="preserve">Total Incentive    </t>
  </si>
  <si>
    <t>Line Item</t>
  </si>
  <si>
    <t>Municipality</t>
  </si>
  <si>
    <t>Area Description</t>
  </si>
  <si>
    <t>Exterior HOU</t>
  </si>
  <si>
    <t>Pre Fixture Qty</t>
  </si>
  <si>
    <t>Pre Fixture Code</t>
  </si>
  <si>
    <t>Post Fixture Qty</t>
  </si>
  <si>
    <t>Post Fixture Code</t>
  </si>
  <si>
    <t>Annual Energy Savings (kWh)</t>
  </si>
  <si>
    <t>Approximate Cost Per Fixture</t>
  </si>
  <si>
    <t>Total Fixture Cost</t>
  </si>
  <si>
    <t>Totals</t>
  </si>
  <si>
    <t>Pre Installation Data</t>
  </si>
  <si>
    <t>Post Installation Data</t>
  </si>
  <si>
    <t>Incentive Calculations (Cap $220 per fixture)</t>
  </si>
  <si>
    <t>Equipment Costs</t>
  </si>
  <si>
    <t>Pre Watts/ Fixture</t>
  </si>
  <si>
    <t>Post Watts/ Fixture</t>
  </si>
  <si>
    <t>Energy Calculations</t>
  </si>
  <si>
    <t>Author</t>
  </si>
  <si>
    <t>Street Lighting Calculator Changelog</t>
  </si>
  <si>
    <t>Ryan Novosedliak</t>
  </si>
  <si>
    <t>Version</t>
  </si>
  <si>
    <t>Changes</t>
  </si>
  <si>
    <t>Done By</t>
  </si>
  <si>
    <t>Date</t>
  </si>
  <si>
    <t>Creation of format</t>
  </si>
  <si>
    <t>Jim Hall</t>
  </si>
  <si>
    <t>1.16.7.8.1</t>
  </si>
  <si>
    <t>Addition of changelog/calculator format</t>
  </si>
  <si>
    <t>Table 2: Fixture Codes</t>
  </si>
  <si>
    <t>FIXTURE CODE</t>
  </si>
  <si>
    <t>LAMP CODE</t>
  </si>
  <si>
    <t>DESCRIPTION</t>
  </si>
  <si>
    <t>BALLAST</t>
  </si>
  <si>
    <t>LAMPS/ FIXTURE</t>
  </si>
  <si>
    <t>WATTS/ LAMP</t>
  </si>
  <si>
    <t>WATTS/ FIXTURE</t>
  </si>
  <si>
    <t>FIXTURE COST</t>
  </si>
  <si>
    <t>I100/1</t>
  </si>
  <si>
    <t>I100</t>
  </si>
  <si>
    <t>Incandescent, (1) 100W lamp</t>
  </si>
  <si>
    <t>NA</t>
  </si>
  <si>
    <t>I105/1</t>
  </si>
  <si>
    <t>I105</t>
  </si>
  <si>
    <t>Incandescent, (1) 105W lamp</t>
  </si>
  <si>
    <t>I200/1</t>
  </si>
  <si>
    <t>I200</t>
  </si>
  <si>
    <t>Incandescent, (1) 200W lamp</t>
  </si>
  <si>
    <t>I205/1</t>
  </si>
  <si>
    <t>I205</t>
  </si>
  <si>
    <t>Incandescent, (1) 205W lamp</t>
  </si>
  <si>
    <t>I325/1</t>
  </si>
  <si>
    <t>I325</t>
  </si>
  <si>
    <t>Incandescent, (1) 325W lamp</t>
  </si>
  <si>
    <t>I327/1</t>
  </si>
  <si>
    <t>I327</t>
  </si>
  <si>
    <t>Incandescent, (1) 327W lamp</t>
  </si>
  <si>
    <t>I450/1</t>
  </si>
  <si>
    <t>I450</t>
  </si>
  <si>
    <t>Incandescent, (1) 450W lamp</t>
  </si>
  <si>
    <t>I860/1</t>
  </si>
  <si>
    <t>I860</t>
  </si>
  <si>
    <t>Incandescent, (1) 860W lamp</t>
  </si>
  <si>
    <t>High Pressure Sodium Street Light Fixtures</t>
  </si>
  <si>
    <t>HPS70/1</t>
  </si>
  <si>
    <t>HPS70</t>
  </si>
  <si>
    <t>High Pressure Sodium, (1) 70W lamp</t>
  </si>
  <si>
    <t>CWA</t>
  </si>
  <si>
    <t>HPS100/1</t>
  </si>
  <si>
    <t>HPS100</t>
  </si>
  <si>
    <t>High Pressure Sodium, (1) 100W lamp</t>
  </si>
  <si>
    <t>HPS150/1</t>
  </si>
  <si>
    <t>HPS150</t>
  </si>
  <si>
    <t>High Pressure Sodium, (1) 150W lamp</t>
  </si>
  <si>
    <t>HPS200/1</t>
  </si>
  <si>
    <t>HPS200</t>
  </si>
  <si>
    <t>High Pressure Sodium, (1) 200W lamp</t>
  </si>
  <si>
    <t>HPS250/1</t>
  </si>
  <si>
    <t>HPS250</t>
  </si>
  <si>
    <t>High Pressure Sodium, (1) 250W lamp</t>
  </si>
  <si>
    <t>HPS400/1</t>
  </si>
  <si>
    <t>HPS400</t>
  </si>
  <si>
    <t>High Pressure Sodium, (1) 400W lamp</t>
  </si>
  <si>
    <t>HPS800/1</t>
  </si>
  <si>
    <t>HPS800</t>
  </si>
  <si>
    <t>High Pressure Sodium, (1) 800W lamp</t>
  </si>
  <si>
    <t>Metal Halide Street Light Fixtures</t>
  </si>
  <si>
    <t>MH100/1</t>
  </si>
  <si>
    <t>MH100</t>
  </si>
  <si>
    <t>Metal Halide, (1) 100W lamp</t>
  </si>
  <si>
    <t>MH175/1</t>
  </si>
  <si>
    <t>MH175</t>
  </si>
  <si>
    <t>Metal Halide, (1) 175W lamp</t>
  </si>
  <si>
    <t>MH250/1</t>
  </si>
  <si>
    <t>MH250</t>
  </si>
  <si>
    <t>Metal Halide, (1) 250W lamp</t>
  </si>
  <si>
    <t>MH400/1</t>
  </si>
  <si>
    <t>MH400</t>
  </si>
  <si>
    <t>Metal Halide, (1) 400W lamp</t>
  </si>
  <si>
    <t>MH1000/1</t>
  </si>
  <si>
    <t>MH1000</t>
  </si>
  <si>
    <t>Metal Halide, (1) 1000W lamp</t>
  </si>
  <si>
    <t>Mercury Vapor Street Light Fixtures</t>
  </si>
  <si>
    <t>MV100/1</t>
  </si>
  <si>
    <t>MV100</t>
  </si>
  <si>
    <t>Mercury Vapor, (1) 100W lamp</t>
  </si>
  <si>
    <t>MV175/1</t>
  </si>
  <si>
    <t>MV175</t>
  </si>
  <si>
    <t>Mercury Vapor, (1) 175W lamp</t>
  </si>
  <si>
    <t>MV250/1</t>
  </si>
  <si>
    <t>MV250</t>
  </si>
  <si>
    <t>Mercury Vapor, (1) 250W lamp</t>
  </si>
  <si>
    <t>MV400/1</t>
  </si>
  <si>
    <t>MV400</t>
  </si>
  <si>
    <t>Mercury Vapor, (1) 400W lamp</t>
  </si>
  <si>
    <t>MV700/1</t>
  </si>
  <si>
    <t>MV700</t>
  </si>
  <si>
    <t>Mercury Vapor, (1) 700W lamp</t>
  </si>
  <si>
    <t>MV1000/1</t>
  </si>
  <si>
    <t>MV1000</t>
  </si>
  <si>
    <t>Mercury Vapor, (1) 1000W lamp</t>
  </si>
  <si>
    <t>LED Street Light Fixtures</t>
  </si>
  <si>
    <t>LED50/1 CPT</t>
  </si>
  <si>
    <t>LED50 CPT</t>
  </si>
  <si>
    <t>LED, (1) 50W lamp (colonial post top)</t>
  </si>
  <si>
    <t>LED90/1 CPT</t>
  </si>
  <si>
    <t>LED90 CPT</t>
  </si>
  <si>
    <t>LED, (1) 90W lamp (colonial post top)</t>
  </si>
  <si>
    <t>LED50/1 APT</t>
  </si>
  <si>
    <t>LED50 APT</t>
  </si>
  <si>
    <t>LED, (1) 50W lamp (acorn post top)</t>
  </si>
  <si>
    <t>LED90/1 APT</t>
  </si>
  <si>
    <t>LED90 APT</t>
  </si>
  <si>
    <t>LED, (1) 90W lamp (acorn post top)</t>
  </si>
  <si>
    <t>LED50/1 CH</t>
  </si>
  <si>
    <t>LED50 CH</t>
  </si>
  <si>
    <t>LED, (1) 50W lamp (cobra head)</t>
  </si>
  <si>
    <t>LED90/1 CH</t>
  </si>
  <si>
    <t>LED90 CH</t>
  </si>
  <si>
    <t>LED, (1) 90W lamp (cobra head)</t>
  </si>
  <si>
    <t>LED130/1 CH</t>
  </si>
  <si>
    <t>LED130 CH</t>
  </si>
  <si>
    <t>LED, (1) 130W lamp (cobra head)</t>
  </si>
  <si>
    <t>LED260/1 CH</t>
  </si>
  <si>
    <t>LED260 CH</t>
  </si>
  <si>
    <t>LED, (1) 260W lamp (cobra head)</t>
  </si>
  <si>
    <t>Uncapped Incentive</t>
  </si>
  <si>
    <t>Uncapped Incentive Per Fixture</t>
  </si>
  <si>
    <t>1.16.7.8.2</t>
  </si>
  <si>
    <t>Addition of calculator programming</t>
  </si>
  <si>
    <t>Capped Incentive of Line Item</t>
  </si>
  <si>
    <t>Annual kW Savings</t>
  </si>
  <si>
    <t>1.16.7.8.3</t>
  </si>
  <si>
    <t>Formatting of Calculator to match standard styles</t>
  </si>
  <si>
    <t>Date:</t>
  </si>
  <si>
    <t>Table 3: Addresses</t>
  </si>
  <si>
    <t>Sincerely,</t>
  </si>
  <si>
    <t>Print Name:</t>
  </si>
  <si>
    <t>Title:</t>
  </si>
  <si>
    <t>1.16.7.8.4</t>
  </si>
  <si>
    <t>Added Instructions Tab and formated LOA Tab</t>
  </si>
  <si>
    <t>Table 4 Pictures</t>
  </si>
  <si>
    <t>Lookups!A52</t>
  </si>
  <si>
    <t>Lookups!A53</t>
  </si>
  <si>
    <t>Lookups!A54</t>
  </si>
  <si>
    <t>Lookups!A55</t>
  </si>
  <si>
    <t>1.16.7.11.1</t>
  </si>
  <si>
    <t>Added LOA/formatted picture to appear based on OPCO selection</t>
  </si>
  <si>
    <t>Instructions</t>
  </si>
  <si>
    <t>Worksheet Version</t>
  </si>
  <si>
    <t xml:space="preserve">Calculator for GNI Street Lighting </t>
  </si>
  <si>
    <t>Calculator Key</t>
  </si>
  <si>
    <t>White Cell</t>
  </si>
  <si>
    <t>Grey Cell</t>
  </si>
  <si>
    <t>Blue Cell</t>
  </si>
  <si>
    <t>This is a field that requires an input</t>
  </si>
  <si>
    <t>This is a calculated field</t>
  </si>
  <si>
    <t>This cell is a heading</t>
  </si>
  <si>
    <t>Column Heading</t>
  </si>
  <si>
    <t>Pre Quantity</t>
  </si>
  <si>
    <t>Post Quantity</t>
  </si>
  <si>
    <t>Annual kWh Savings</t>
  </si>
  <si>
    <t>Uncapped Incentive/Fixture</t>
  </si>
  <si>
    <t>Capped Incentive</t>
  </si>
  <si>
    <t>Description</t>
  </si>
  <si>
    <t>Municipality where the lights are installed</t>
  </si>
  <si>
    <t>Street name of installation</t>
  </si>
  <si>
    <t>Deemed Hours of Operation</t>
  </si>
  <si>
    <t>The quanity of lights to be changed</t>
  </si>
  <si>
    <t>The type of lights to be changed</t>
  </si>
  <si>
    <t>The quanity of lights installed</t>
  </si>
  <si>
    <t>The type of lights installed</t>
  </si>
  <si>
    <t>Annual kW savings of that line item</t>
  </si>
  <si>
    <t>Annual kWh savings of that line item</t>
  </si>
  <si>
    <t>The uncapped incentive of the line item/fixture</t>
  </si>
  <si>
    <t>The total capped incentive of that line item</t>
  </si>
  <si>
    <t>The total fixture cost of the line item</t>
  </si>
  <si>
    <t>Finalized Formatting/Sent for Approval</t>
  </si>
  <si>
    <t xml:space="preserve"> Site Information</t>
  </si>
  <si>
    <t xml:space="preserve">Project Name for Letter of Attestation    </t>
  </si>
  <si>
    <t>Project Equipment Cost Breakdown:</t>
  </si>
  <si>
    <t>Fixture Type</t>
  </si>
  <si>
    <t>Cost per Fixture</t>
  </si>
  <si>
    <t>Total Equipment Cost:</t>
  </si>
  <si>
    <t>Number of Fixtures</t>
  </si>
  <si>
    <t>Cost of Fixture</t>
  </si>
  <si>
    <t>Total Cost</t>
  </si>
  <si>
    <t>Incandescent Street Light Fixtures</t>
  </si>
  <si>
    <t>X</t>
  </si>
  <si>
    <t>=</t>
  </si>
  <si>
    <t>I declare that the above statement is true and accurate to the best of my knowledge.</t>
  </si>
  <si>
    <t>Contact Telephone Number:</t>
  </si>
  <si>
    <t>Contact E-mail Address:</t>
  </si>
  <si>
    <t>2800 Pottsville Pike</t>
  </si>
  <si>
    <t>Reading, PA 19605</t>
  </si>
  <si>
    <t>Erie, PA 16509</t>
  </si>
  <si>
    <t>5404 Evans Road</t>
  </si>
  <si>
    <t>800 Cabin Hill Drive</t>
  </si>
  <si>
    <t>Greensburg, PA 15601</t>
  </si>
  <si>
    <t>General Project Information</t>
  </si>
  <si>
    <t xml:space="preserve">Annual Estimated kWh Savings    </t>
  </si>
  <si>
    <t xml:space="preserve">Project Completion Date for LOA    </t>
  </si>
  <si>
    <t xml:space="preserve">Project ID Number (e.g., FPSLPR123456)    </t>
  </si>
  <si>
    <t>Cost of Removal Accounting for Incentive                      
Co Code   GL#   Order#   Cost Center</t>
  </si>
  <si>
    <t>50W Colonial Post Top</t>
  </si>
  <si>
    <t>90W Colonial Post Top</t>
  </si>
  <si>
    <t>50W Acorn Post Top</t>
  </si>
  <si>
    <t>90W Acorn Post Top</t>
  </si>
  <si>
    <t>50W Cobra Head</t>
  </si>
  <si>
    <t>90W Cobra Head</t>
  </si>
  <si>
    <t>130W Cobra Head</t>
  </si>
  <si>
    <t>260W Cobra Head</t>
  </si>
  <si>
    <r>
      <rPr>
        <b/>
        <sz val="11"/>
        <color indexed="9"/>
        <rFont val="Calibri"/>
        <family val="2"/>
      </rPr>
      <t>Δ</t>
    </r>
    <r>
      <rPr>
        <b/>
        <sz val="11"/>
        <color indexed="9"/>
        <rFont val="Calibri"/>
        <family val="2"/>
      </rPr>
      <t>kW</t>
    </r>
  </si>
  <si>
    <t>Quantity</t>
  </si>
  <si>
    <t>kWh</t>
  </si>
  <si>
    <t>Cost</t>
  </si>
  <si>
    <t>Incentive</t>
  </si>
  <si>
    <t xml:space="preserve">CIAC - Accounting for Incentive Rebate                              Co Code   GL#   Order#   Cost Center       </t>
  </si>
  <si>
    <t>Formatted LOA for easy printing, changed color scheme</t>
  </si>
  <si>
    <t>Revised general info tab to include LOA template fields</t>
  </si>
  <si>
    <t>2939 North Hermitage Road</t>
  </si>
  <si>
    <t>Clark, PA 16113</t>
  </si>
  <si>
    <t>Lookups!A56</t>
  </si>
  <si>
    <t>Blank</t>
  </si>
  <si>
    <t>High Pressure Sodium fixture 100W lamp</t>
  </si>
  <si>
    <t>High Pressure Sodium fixture 150W lamp</t>
  </si>
  <si>
    <t>High Pressure Sodium fixture 200W lamp</t>
  </si>
  <si>
    <t>High Pressure Sodium fixture 250W lamp</t>
  </si>
  <si>
    <t>High Pressure Sodium fixture 400W lamp</t>
  </si>
  <si>
    <t>200W High Pressure Sodium</t>
  </si>
  <si>
    <t>100W High Pressure Sodium</t>
  </si>
  <si>
    <t>150W High Pressure Sodium</t>
  </si>
  <si>
    <t>250W High Pressure Sodium</t>
  </si>
  <si>
    <t>400W High Pressure Sodium</t>
  </si>
  <si>
    <t xml:space="preserve">Total Equipment Cost    </t>
  </si>
  <si>
    <t>Altoona</t>
  </si>
  <si>
    <t>Johnstown</t>
  </si>
  <si>
    <t>Somerset</t>
  </si>
  <si>
    <t>Towanda</t>
  </si>
  <si>
    <t>Added additional First Energy service centers to the general info tab drop down</t>
  </si>
  <si>
    <t>Added option for new construction/installation</t>
  </si>
  <si>
    <t>Installation Type</t>
  </si>
  <si>
    <t>New Installation</t>
  </si>
  <si>
    <t>Existing Fixture Replacement</t>
  </si>
  <si>
    <t>Installation type</t>
  </si>
  <si>
    <t>Choose either Existing Fixture Replacement or New Installation</t>
  </si>
  <si>
    <t>BASELINE FIXTURE CODE</t>
  </si>
  <si>
    <t>BASELINE FIXTURE WATTAGE</t>
  </si>
  <si>
    <t>LAMPS/
FIXTURE</t>
  </si>
  <si>
    <t>WATTS/
LAMP</t>
  </si>
  <si>
    <t>Pre Fixture Codes</t>
  </si>
  <si>
    <t>Post Fixt Code Drop Down Logic</t>
  </si>
  <si>
    <r>
      <t xml:space="preserve">Post Fixture Code
</t>
    </r>
    <r>
      <rPr>
        <b/>
        <sz val="9"/>
        <color indexed="9"/>
        <rFont val="Calibri"/>
        <family val="2"/>
      </rPr>
      <t>(drop down menu)</t>
    </r>
  </si>
  <si>
    <r>
      <t xml:space="preserve">Pre Fixture Code
</t>
    </r>
    <r>
      <rPr>
        <b/>
        <sz val="9"/>
        <color indexed="9"/>
        <rFont val="Calibri"/>
        <family val="2"/>
      </rPr>
      <t>(drop down menu)</t>
    </r>
  </si>
  <si>
    <r>
      <t xml:space="preserve">Installation Type
</t>
    </r>
    <r>
      <rPr>
        <b/>
        <sz val="9"/>
        <color indexed="9"/>
        <rFont val="Calibri"/>
        <family val="2"/>
      </rPr>
      <t>(drop down menu)</t>
    </r>
  </si>
  <si>
    <t>Incentive Rate</t>
  </si>
  <si>
    <t>PHASE IV Street Lighting Calculator</t>
  </si>
  <si>
    <t xml:space="preserve"> ACT 129 Phase IV Street Lighting Inventory Form | Version 4.1</t>
  </si>
  <si>
    <t>Ashley Faircloth</t>
  </si>
  <si>
    <t>LAMP COST</t>
  </si>
  <si>
    <t>Updated version, Updated to Phase IV documentation, revised new installation baseline HPS</t>
  </si>
  <si>
    <t>Utility - Customer Type</t>
  </si>
  <si>
    <t>Default</t>
  </si>
  <si>
    <t xml:space="preserve">Selection </t>
  </si>
  <si>
    <t>Penelec - LCI</t>
  </si>
  <si>
    <t xml:space="preserve">Updated with Utility - Customer Type selection on general info tab, when default is selected, the rate is halved in line with the 07/15/25 rate incentive update from FE. When PN-LCI is selected, the standard rate is selected.  </t>
  </si>
  <si>
    <t xml:space="preserve">Jacob Steele </t>
  </si>
  <si>
    <t>Updated to incentive rates effective 9/1/25</t>
  </si>
  <si>
    <t>Met-Ed LCI/SCI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</si>
</sst>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[&lt;=9999999]###\-####;\(###\)\ ###\-####"/>
    <numFmt numFmtId="166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1" xfId="0" applyFont="1" applyFill="1" applyBorder="1"/>
    <xf numFmtId="0" fontId="7" fillId="3" borderId="0" xfId="0" applyFont="1" applyFill="1"/>
    <xf numFmtId="0" fontId="7" fillId="3" borderId="7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8" xfId="0" applyFont="1" applyFill="1" applyBorder="1"/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left"/>
    </xf>
    <xf numFmtId="14" fontId="0" fillId="0" borderId="0" xfId="0" applyNumberFormat="1"/>
    <xf numFmtId="44" fontId="0" fillId="0" borderId="7" xfId="0" applyNumberFormat="1" applyBorder="1"/>
    <xf numFmtId="0" fontId="0" fillId="4" borderId="0" xfId="0" applyFill="1"/>
    <xf numFmtId="0" fontId="8" fillId="4" borderId="0" xfId="0" applyFont="1" applyFill="1"/>
    <xf numFmtId="0" fontId="6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5" borderId="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64" fontId="0" fillId="6" borderId="10" xfId="0" applyNumberFormat="1" applyFill="1" applyBorder="1"/>
    <xf numFmtId="164" fontId="0" fillId="6" borderId="12" xfId="0" applyNumberFormat="1" applyFill="1" applyBorder="1"/>
    <xf numFmtId="0" fontId="0" fillId="0" borderId="0" xfId="0" applyAlignment="1">
      <alignment horizontal="center" vertical="center"/>
    </xf>
    <xf numFmtId="3" fontId="0" fillId="6" borderId="11" xfId="0" applyNumberForma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7" borderId="4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5" xfId="0" applyFill="1" applyBorder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0" fillId="7" borderId="0" xfId="0" applyFill="1"/>
    <xf numFmtId="0" fontId="9" fillId="3" borderId="0" xfId="0" applyFont="1" applyFill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/>
    <xf numFmtId="0" fontId="10" fillId="3" borderId="14" xfId="0" applyFont="1" applyFill="1" applyBorder="1"/>
    <xf numFmtId="0" fontId="0" fillId="0" borderId="9" xfId="0" applyBorder="1"/>
    <xf numFmtId="0" fontId="6" fillId="8" borderId="9" xfId="0" applyFont="1" applyFill="1" applyBorder="1" applyAlignment="1">
      <alignment vertical="center"/>
    </xf>
    <xf numFmtId="0" fontId="11" fillId="8" borderId="5" xfId="0" applyFont="1" applyFill="1" applyBorder="1" applyAlignment="1">
      <alignment horizontal="left"/>
    </xf>
    <xf numFmtId="0" fontId="11" fillId="8" borderId="6" xfId="0" applyFont="1" applyFill="1" applyBorder="1" applyAlignment="1">
      <alignment horizontal="left"/>
    </xf>
    <xf numFmtId="0" fontId="11" fillId="8" borderId="1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4" fontId="7" fillId="6" borderId="15" xfId="0" applyNumberFormat="1" applyFont="1" applyFill="1" applyBorder="1"/>
    <xf numFmtId="0" fontId="0" fillId="9" borderId="0" xfId="0" applyFill="1"/>
    <xf numFmtId="0" fontId="12" fillId="9" borderId="0" xfId="0" applyFont="1" applyFill="1"/>
    <xf numFmtId="0" fontId="0" fillId="9" borderId="0" xfId="0" applyFill="1" applyAlignment="1">
      <alignment horizontal="center" vertical="center"/>
    </xf>
    <xf numFmtId="0" fontId="0" fillId="10" borderId="0" xfId="0" applyFill="1"/>
    <xf numFmtId="0" fontId="13" fillId="3" borderId="0" xfId="0" applyFont="1" applyFill="1"/>
    <xf numFmtId="0" fontId="9" fillId="3" borderId="0" xfId="0" applyFont="1" applyFill="1"/>
    <xf numFmtId="3" fontId="0" fillId="6" borderId="15" xfId="0" applyNumberForma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4" fontId="7" fillId="6" borderId="12" xfId="0" applyNumberFormat="1" applyFont="1" applyFill="1" applyBorder="1"/>
    <xf numFmtId="3" fontId="0" fillId="4" borderId="0" xfId="0" applyNumberFormat="1" applyFill="1"/>
    <xf numFmtId="166" fontId="7" fillId="3" borderId="9" xfId="0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164" fontId="0" fillId="6" borderId="9" xfId="0" applyNumberFormat="1" applyFill="1" applyBorder="1" applyAlignment="1">
      <alignment vertical="center"/>
    </xf>
    <xf numFmtId="164" fontId="0" fillId="6" borderId="11" xfId="0" applyNumberFormat="1" applyFill="1" applyBorder="1" applyAlignment="1">
      <alignment vertical="center"/>
    </xf>
    <xf numFmtId="164" fontId="0" fillId="6" borderId="10" xfId="0" applyNumberFormat="1" applyFill="1" applyBorder="1" applyAlignment="1">
      <alignment vertical="center"/>
    </xf>
    <xf numFmtId="164" fontId="0" fillId="6" borderId="17" xfId="0" applyNumberFormat="1" applyFill="1" applyBorder="1" applyAlignment="1">
      <alignment vertical="center"/>
    </xf>
    <xf numFmtId="0" fontId="0" fillId="4" borderId="0" xfId="0" applyFill="1" applyAlignment="1">
      <alignment vertical="center"/>
    </xf>
    <xf numFmtId="164" fontId="0" fillId="6" borderId="16" xfId="0" applyNumberFormat="1" applyFill="1" applyBorder="1" applyAlignment="1">
      <alignment vertical="center"/>
    </xf>
    <xf numFmtId="164" fontId="0" fillId="6" borderId="12" xfId="0" applyNumberFormat="1" applyFill="1" applyBorder="1" applyAlignment="1">
      <alignment vertical="center"/>
    </xf>
    <xf numFmtId="164" fontId="0" fillId="6" borderId="15" xfId="0" applyNumberFormat="1" applyFill="1" applyBorder="1" applyAlignment="1">
      <alignment vertic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4" fontId="0" fillId="3" borderId="9" xfId="0" applyNumberForma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/>
    <xf numFmtId="0" fontId="15" fillId="3" borderId="0" xfId="0" applyFont="1" applyFill="1" applyAlignment="1">
      <alignment horizontal="left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4" fontId="0" fillId="6" borderId="9" xfId="0" applyNumberFormat="1" applyFill="1" applyBorder="1" applyAlignment="1">
      <alignment horizontal="center" vertical="center"/>
    </xf>
    <xf numFmtId="4" fontId="0" fillId="6" borderId="11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4" fillId="5" borderId="18" xfId="0" applyFont="1" applyFill="1" applyBorder="1" applyAlignment="1">
      <alignment horizontal="center" vertical="center" wrapText="1"/>
    </xf>
    <xf numFmtId="0" fontId="0" fillId="3" borderId="18" xfId="0" applyFill="1" applyBorder="1" applyAlignment="1" applyProtection="1">
      <alignment horizontal="center" vertical="center"/>
      <protection locked="0"/>
    </xf>
    <xf numFmtId="0" fontId="6" fillId="8" borderId="9" xfId="0" applyFont="1" applyFill="1" applyBorder="1"/>
    <xf numFmtId="0" fontId="6" fillId="0" borderId="0" xfId="0" applyFont="1" applyAlignment="1">
      <alignment wrapText="1"/>
    </xf>
    <xf numFmtId="0" fontId="0" fillId="3" borderId="17" xfId="0" applyFill="1" applyBorder="1" applyAlignment="1" applyProtection="1">
      <alignment horizontal="center" vertical="center"/>
      <protection locked="0"/>
    </xf>
    <xf numFmtId="164" fontId="21" fillId="0" borderId="9" xfId="0" applyNumberFormat="1" applyFont="1" applyBorder="1" applyAlignment="1">
      <alignment horizontal="right" vertical="center"/>
    </xf>
    <xf numFmtId="164" fontId="21" fillId="0" borderId="9" xfId="0" applyNumberFormat="1" applyFont="1" applyBorder="1" applyAlignment="1">
      <alignment horizontal="right"/>
    </xf>
    <xf numFmtId="0" fontId="22" fillId="0" borderId="9" xfId="0" applyFont="1" applyBorder="1" applyAlignment="1">
      <alignment horizontal="center" vertical="center" wrapText="1"/>
    </xf>
    <xf numFmtId="44" fontId="21" fillId="0" borderId="7" xfId="0" applyNumberFormat="1" applyFont="1" applyBorder="1" applyAlignment="1">
      <alignment horizontal="center" vertical="center"/>
    </xf>
    <xf numFmtId="44" fontId="21" fillId="0" borderId="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0" fillId="3" borderId="27" xfId="0" applyFill="1" applyBorder="1"/>
    <xf numFmtId="0" fontId="0" fillId="3" borderId="30" xfId="0" applyFill="1" applyBorder="1"/>
    <xf numFmtId="0" fontId="0" fillId="0" borderId="9" xfId="0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0" fillId="6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4" fontId="0" fillId="7" borderId="3" xfId="0" applyNumberFormat="1" applyFill="1" applyBorder="1" applyAlignment="1">
      <alignment horizontal="left" vertical="center"/>
    </xf>
    <xf numFmtId="164" fontId="0" fillId="7" borderId="8" xfId="0" applyNumberFormat="1" applyFill="1" applyBorder="1" applyAlignment="1">
      <alignment horizontal="left" vertical="center"/>
    </xf>
    <xf numFmtId="0" fontId="6" fillId="7" borderId="1" xfId="0" applyFont="1" applyFill="1" applyBorder="1" applyAlignment="1">
      <alignment horizontal="right" vertical="center"/>
    </xf>
    <xf numFmtId="0" fontId="6" fillId="7" borderId="0" xfId="0" applyFont="1" applyFill="1" applyAlignment="1">
      <alignment horizontal="right" vertical="center"/>
    </xf>
    <xf numFmtId="0" fontId="6" fillId="7" borderId="2" xfId="0" applyFont="1" applyFill="1" applyBorder="1" applyAlignment="1">
      <alignment horizontal="right" vertical="center"/>
    </xf>
    <xf numFmtId="0" fontId="6" fillId="7" borderId="3" xfId="0" applyFont="1" applyFill="1" applyBorder="1" applyAlignment="1">
      <alignment horizontal="right" vertical="center"/>
    </xf>
    <xf numFmtId="0" fontId="0" fillId="7" borderId="19" xfId="0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4" fontId="0" fillId="7" borderId="19" xfId="0" applyNumberFormat="1" applyFill="1" applyBorder="1" applyAlignment="1">
      <alignment horizontal="left" vertical="center"/>
    </xf>
    <xf numFmtId="4" fontId="0" fillId="7" borderId="23" xfId="0" applyNumberFormat="1" applyFill="1" applyBorder="1" applyAlignment="1">
      <alignment horizontal="left" vertical="center"/>
    </xf>
    <xf numFmtId="164" fontId="0" fillId="7" borderId="19" xfId="0" applyNumberFormat="1" applyFill="1" applyBorder="1" applyAlignment="1">
      <alignment horizontal="left" vertical="center"/>
    </xf>
    <xf numFmtId="164" fontId="0" fillId="7" borderId="23" xfId="0" applyNumberFormat="1" applyFill="1" applyBorder="1" applyAlignment="1">
      <alignment horizontal="left" vertical="center"/>
    </xf>
    <xf numFmtId="0" fontId="0" fillId="0" borderId="9" xfId="0" applyBorder="1" applyAlignment="1" applyProtection="1">
      <alignment horizontal="left" vertical="center"/>
      <protection locked="0"/>
    </xf>
    <xf numFmtId="0" fontId="6" fillId="7" borderId="9" xfId="0" applyFont="1" applyFill="1" applyBorder="1" applyAlignment="1">
      <alignment horizontal="right" vertical="center"/>
    </xf>
    <xf numFmtId="0" fontId="0" fillId="7" borderId="14" xfId="0" applyFill="1" applyBorder="1" applyAlignment="1">
      <alignment horizontal="left" vertical="center"/>
    </xf>
    <xf numFmtId="0" fontId="0" fillId="7" borderId="22" xfId="0" applyFill="1" applyBorder="1" applyAlignment="1">
      <alignment horizontal="left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5" fillId="0" borderId="9" xfId="1" applyFill="1" applyBorder="1" applyAlignment="1" applyProtection="1">
      <alignment horizontal="left" vertical="center"/>
      <protection locked="0"/>
    </xf>
    <xf numFmtId="165" fontId="0" fillId="0" borderId="9" xfId="0" applyNumberFormat="1" applyBorder="1" applyAlignment="1" applyProtection="1">
      <alignment horizontal="left" vertical="center"/>
      <protection locked="0"/>
    </xf>
    <xf numFmtId="1" fontId="0" fillId="0" borderId="9" xfId="0" applyNumberFormat="1" applyBorder="1" applyAlignment="1" applyProtection="1">
      <alignment horizontal="left" vertical="center"/>
      <protection locked="0"/>
    </xf>
    <xf numFmtId="0" fontId="6" fillId="7" borderId="18" xfId="0" applyFont="1" applyFill="1" applyBorder="1" applyAlignment="1">
      <alignment horizontal="right" vertical="center"/>
    </xf>
    <xf numFmtId="0" fontId="6" fillId="7" borderId="19" xfId="0" applyFont="1" applyFill="1" applyBorder="1" applyAlignment="1">
      <alignment horizontal="right" vertical="center"/>
    </xf>
    <xf numFmtId="0" fontId="6" fillId="7" borderId="13" xfId="0" applyFont="1" applyFill="1" applyBorder="1" applyAlignment="1">
      <alignment horizontal="right" vertical="center"/>
    </xf>
    <xf numFmtId="14" fontId="0" fillId="0" borderId="18" xfId="0" applyNumberFormat="1" applyBorder="1" applyAlignment="1" applyProtection="1">
      <alignment horizontal="left" vertical="center"/>
      <protection locked="0"/>
    </xf>
    <xf numFmtId="14" fontId="0" fillId="0" borderId="19" xfId="0" applyNumberFormat="1" applyBorder="1" applyAlignment="1" applyProtection="1">
      <alignment horizontal="left" vertical="center"/>
      <protection locked="0"/>
    </xf>
    <xf numFmtId="14" fontId="0" fillId="0" borderId="13" xfId="0" applyNumberFormat="1" applyBorder="1" applyAlignment="1" applyProtection="1">
      <alignment horizontal="left" vertical="center"/>
      <protection locked="0"/>
    </xf>
    <xf numFmtId="0" fontId="6" fillId="7" borderId="20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9" borderId="0" xfId="0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4" fontId="0" fillId="0" borderId="18" xfId="0" applyNumberFormat="1" applyBorder="1" applyAlignment="1" applyProtection="1">
      <alignment horizontal="center" vertical="center" wrapText="1"/>
      <protection locked="0"/>
    </xf>
    <xf numFmtId="164" fontId="0" fillId="0" borderId="13" xfId="0" applyNumberFormat="1" applyBorder="1" applyAlignment="1" applyProtection="1">
      <alignment horizontal="center" vertical="center" wrapText="1"/>
      <protection locked="0"/>
    </xf>
    <xf numFmtId="164" fontId="0" fillId="0" borderId="18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8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7" fillId="3" borderId="0" xfId="0" applyFont="1" applyFill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3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9" fillId="5" borderId="24" xfId="0" applyFont="1" applyFill="1" applyBorder="1" applyAlignment="1">
      <alignment horizontal="left" vertical="center"/>
    </xf>
    <xf numFmtId="0" fontId="19" fillId="5" borderId="25" xfId="0" applyFont="1" applyFill="1" applyBorder="1" applyAlignment="1">
      <alignment horizontal="left" vertical="center"/>
    </xf>
    <xf numFmtId="0" fontId="19" fillId="5" borderId="26" xfId="0" applyFont="1" applyFill="1" applyBorder="1" applyAlignment="1">
      <alignment horizontal="left" vertical="center"/>
    </xf>
    <xf numFmtId="0" fontId="4" fillId="5" borderId="27" xfId="0" applyFont="1" applyFill="1" applyBorder="1" applyAlignment="1">
      <alignment horizontal="left" vertical="center"/>
    </xf>
    <xf numFmtId="0" fontId="4" fillId="5" borderId="28" xfId="0" applyFont="1" applyFill="1" applyBorder="1" applyAlignment="1">
      <alignment horizontal="left" vertical="center"/>
    </xf>
    <xf numFmtId="0" fontId="4" fillId="5" borderId="29" xfId="0" applyFont="1" applyFill="1" applyBorder="1" applyAlignment="1">
      <alignment horizontal="left" vertical="center"/>
    </xf>
    <xf numFmtId="0" fontId="4" fillId="5" borderId="30" xfId="0" applyFont="1" applyFill="1" applyBorder="1" applyAlignment="1">
      <alignment horizontal="left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164" fontId="14" fillId="3" borderId="14" xfId="0" applyNumberFormat="1" applyFont="1" applyFill="1" applyBorder="1" applyAlignment="1">
      <alignment horizontal="center"/>
    </xf>
    <xf numFmtId="164" fontId="14" fillId="3" borderId="14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0" applyFont="1" applyFill="1" applyAlignment="1">
      <alignment horizontal="left" vertical="center"/>
    </xf>
    <xf numFmtId="165" fontId="13" fillId="3" borderId="0" xfId="0" applyNumberFormat="1" applyFont="1" applyFill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4" fontId="9" fillId="0" borderId="0" xfId="0" applyNumberFormat="1" applyFont="1" applyAlignment="1">
      <alignment horizontal="left"/>
    </xf>
    <xf numFmtId="0" fontId="20" fillId="3" borderId="0" xfId="0" applyFont="1" applyFill="1" applyAlignment="1">
      <alignment horizontal="left"/>
    </xf>
    <xf numFmtId="0" fontId="20" fillId="3" borderId="14" xfId="0" applyFont="1" applyFill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3" borderId="0" xfId="0" applyFont="1" applyFill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8" borderId="9" xfId="0" applyFont="1" applyFill="1" applyBorder="1" applyAlignment="1">
      <alignment horizontal="left" vertical="center"/>
    </xf>
    <xf numFmtId="0" fontId="6" fillId="8" borderId="32" xfId="0" applyFont="1" applyFill="1" applyBorder="1" applyAlignment="1">
      <alignment horizontal="left"/>
    </xf>
    <xf numFmtId="0" fontId="6" fillId="8" borderId="19" xfId="0" applyFont="1" applyFill="1" applyBorder="1" applyAlignment="1">
      <alignment horizontal="left"/>
    </xf>
    <xf numFmtId="0" fontId="6" fillId="8" borderId="13" xfId="0" applyFont="1" applyFill="1" applyBorder="1" applyAlignment="1">
      <alignment horizontal="left"/>
    </xf>
    <xf numFmtId="0" fontId="11" fillId="8" borderId="4" xfId="0" applyFont="1" applyFill="1" applyBorder="1" applyAlignment="1">
      <alignment horizontal="left" vertical="center"/>
    </xf>
    <xf numFmtId="0" fontId="11" fillId="8" borderId="5" xfId="0" applyFont="1" applyFill="1" applyBorder="1" applyAlignment="1">
      <alignment horizontal="left" vertical="center"/>
    </xf>
    <xf numFmtId="0" fontId="6" fillId="8" borderId="9" xfId="0" applyFont="1" applyFill="1" applyBorder="1" applyAlignment="1">
      <alignment horizontal="left"/>
    </xf>
    <xf numFmtId="0" fontId="0" fillId="3" borderId="33" xfId="0" applyFill="1" applyBorder="1"/>
    <xf numFmtId="0" fontId="7" fillId="7" borderId="34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23" fillId="0" borderId="12" xfId="0" applyFont="1" applyBorder="1"/>
    <xf numFmtId="0" fontId="0" fillId="3" borderId="15" xfId="0" applyFill="1" applyBorder="1"/>
  </cellXfs>
  <cellStyles count="2">
    <cellStyle name="Hyperlink" xfId="1" builtinId="8"/>
    <cellStyle name="Normal" xfId="0" builtinId="0"/>
  </cellStyles>
  <dxfs count="5">
    <dxf>
      <fill>
        <patternFill>
          <bgColor rgb="FFFFFF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14996795556505021"/>
      </font>
      <fill>
        <patternFill>
          <bgColor theme="1" tint="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76200</xdr:rowOff>
    </xdr:from>
    <xdr:to>
      <xdr:col>2</xdr:col>
      <xdr:colOff>600075</xdr:colOff>
      <xdr:row>3</xdr:row>
      <xdr:rowOff>247650</xdr:rowOff>
    </xdr:to>
    <xdr:pic>
      <xdr:nvPicPr>
        <xdr:cNvPr id="1258" name="Picture 2">
          <a:extLst>
            <a:ext uri="{FF2B5EF4-FFF2-40B4-BE49-F238E27FC236}">
              <a16:creationId xmlns:a16="http://schemas.microsoft.com/office/drawing/2014/main" id="{3E140101-E7DB-4789-B526-ED9E824EC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42900"/>
          <a:ext cx="1143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4</xdr:col>
      <xdr:colOff>66675</xdr:colOff>
      <xdr:row>4</xdr:row>
      <xdr:rowOff>47625</xdr:rowOff>
    </xdr:to>
    <xdr:pic>
      <xdr:nvPicPr>
        <xdr:cNvPr id="2292" name="Picture 1">
          <a:extLst>
            <a:ext uri="{FF2B5EF4-FFF2-40B4-BE49-F238E27FC236}">
              <a16:creationId xmlns:a16="http://schemas.microsoft.com/office/drawing/2014/main" id="{ACBBDD69-B535-40A9-A661-CE5B1FE75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9550"/>
          <a:ext cx="962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193675</xdr:colOff>
      <xdr:row>55</xdr:row>
      <xdr:rowOff>137585</xdr:rowOff>
    </xdr:from>
    <xdr:to>
      <xdr:col>10</xdr:col>
      <xdr:colOff>364075</xdr:colOff>
      <xdr:row>56</xdr:row>
      <xdr:rowOff>187235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A0990B1-36D0-4C71-B0E5-3E64910C3F83}"/>
            </a:ext>
          </a:extLst>
        </xdr:cNvPr>
        <xdr:cNvSpPr txBox="1"/>
      </xdr:nvSpPr>
      <xdr:spPr>
        <a:xfrm>
          <a:off x="2645833" y="11419418"/>
          <a:ext cx="3492500" cy="2762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1</xdr:row>
          <xdr:rowOff>133350</xdr:rowOff>
        </xdr:from>
        <xdr:to>
          <xdr:col>5</xdr:col>
          <xdr:colOff>76200</xdr:colOff>
          <xdr:row>5</xdr:row>
          <xdr:rowOff>76200</xdr:rowOff>
        </xdr:to>
        <xdr:pic>
          <xdr:nvPicPr>
            <xdr:cNvPr id="12296" name="Picture 3">
              <a:extLst>
                <a:ext uri="{FF2B5EF4-FFF2-40B4-BE49-F238E27FC236}">
                  <a16:creationId xmlns:a16="http://schemas.microsoft.com/office/drawing/2014/main" id="{6871D1FD-29E2-4613-8D48-5BA2788FA261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OpCo_logo" spid="_x0000_s1241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2450" y="266700"/>
              <a:ext cx="1981200" cy="971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193675</xdr:colOff>
      <xdr:row>1</xdr:row>
      <xdr:rowOff>66675</xdr:rowOff>
    </xdr:from>
    <xdr:to>
      <xdr:col>5</xdr:col>
      <xdr:colOff>482583</xdr:colOff>
      <xdr:row>2</xdr:row>
      <xdr:rowOff>79407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E6E4FD0-EAC0-43A9-9DFD-A3CB489DFAA1}"/>
            </a:ext>
          </a:extLst>
        </xdr:cNvPr>
        <xdr:cNvSpPr/>
      </xdr:nvSpPr>
      <xdr:spPr>
        <a:xfrm>
          <a:off x="381000" y="257175"/>
          <a:ext cx="2066925" cy="2095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196850</xdr:colOff>
      <xdr:row>5</xdr:row>
      <xdr:rowOff>19049</xdr:rowOff>
    </xdr:from>
    <xdr:to>
      <xdr:col>6</xdr:col>
      <xdr:colOff>5708</xdr:colOff>
      <xdr:row>6</xdr:row>
      <xdr:rowOff>15899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0540422-2619-4B35-97B0-7FA6E67A7EB1}"/>
            </a:ext>
          </a:extLst>
        </xdr:cNvPr>
        <xdr:cNvSpPr/>
      </xdr:nvSpPr>
      <xdr:spPr>
        <a:xfrm>
          <a:off x="390525" y="1266824"/>
          <a:ext cx="2438400" cy="857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0</xdr:colOff>
      <xdr:row>2</xdr:row>
      <xdr:rowOff>3879</xdr:rowOff>
    </xdr:from>
    <xdr:to>
      <xdr:col>5</xdr:col>
      <xdr:colOff>378186</xdr:colOff>
      <xdr:row>4</xdr:row>
      <xdr:rowOff>190499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8F34EA9-01A8-4C66-B686-A73B6E1BA6AB}"/>
            </a:ext>
          </a:extLst>
        </xdr:cNvPr>
        <xdr:cNvSpPr/>
      </xdr:nvSpPr>
      <xdr:spPr>
        <a:xfrm>
          <a:off x="2343150" y="371474"/>
          <a:ext cx="371476" cy="8667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120650</xdr:colOff>
      <xdr:row>2</xdr:row>
      <xdr:rowOff>28575</xdr:rowOff>
    </xdr:from>
    <xdr:to>
      <xdr:col>1</xdr:col>
      <xdr:colOff>400088</xdr:colOff>
      <xdr:row>6</xdr:row>
      <xdr:rowOff>19050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DE1AABC6-D8C5-425F-8F94-FCC0644BE9C6}"/>
            </a:ext>
          </a:extLst>
        </xdr:cNvPr>
        <xdr:cNvSpPr/>
      </xdr:nvSpPr>
      <xdr:spPr>
        <a:xfrm>
          <a:off x="314325" y="409575"/>
          <a:ext cx="276226" cy="9525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</xdr:col>
      <xdr:colOff>276225</xdr:colOff>
      <xdr:row>54</xdr:row>
      <xdr:rowOff>19050</xdr:rowOff>
    </xdr:from>
    <xdr:to>
      <xdr:col>4</xdr:col>
      <xdr:colOff>352425</xdr:colOff>
      <xdr:row>56</xdr:row>
      <xdr:rowOff>219075</xdr:rowOff>
    </xdr:to>
    <xdr:pic>
      <xdr:nvPicPr>
        <xdr:cNvPr id="12301" name="Picture 9">
          <a:extLst>
            <a:ext uri="{FF2B5EF4-FFF2-40B4-BE49-F238E27FC236}">
              <a16:creationId xmlns:a16="http://schemas.microsoft.com/office/drawing/2014/main" id="{201251B5-A9A7-49A2-8B6F-67002A59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039475"/>
          <a:ext cx="1952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1</xdr:row>
          <xdr:rowOff>133350</xdr:rowOff>
        </xdr:from>
        <xdr:to>
          <xdr:col>5</xdr:col>
          <xdr:colOff>76200</xdr:colOff>
          <xdr:row>5</xdr:row>
          <xdr:rowOff>76200</xdr:rowOff>
        </xdr:to>
        <xdr:pic>
          <xdr:nvPicPr>
            <xdr:cNvPr id="12401" name="Picture 3">
              <a:extLst>
                <a:ext uri="{FF2B5EF4-FFF2-40B4-BE49-F238E27FC236}">
                  <a16:creationId xmlns:a16="http://schemas.microsoft.com/office/drawing/2014/main" id="{76BBF573-3061-3B88-D057-1B4DBDC73593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OpCo_logo" spid="_x0000_s1241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2450" y="266700"/>
              <a:ext cx="1981200" cy="9715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66</xdr:row>
      <xdr:rowOff>95250</xdr:rowOff>
    </xdr:from>
    <xdr:to>
      <xdr:col>0</xdr:col>
      <xdr:colOff>2114550</xdr:colOff>
      <xdr:row>66</xdr:row>
      <xdr:rowOff>990600</xdr:rowOff>
    </xdr:to>
    <xdr:pic>
      <xdr:nvPicPr>
        <xdr:cNvPr id="10149" name="Picture 6">
          <a:extLst>
            <a:ext uri="{FF2B5EF4-FFF2-40B4-BE49-F238E27FC236}">
              <a16:creationId xmlns:a16="http://schemas.microsoft.com/office/drawing/2014/main" id="{DFC4EFBA-431B-4535-B6AF-9E86D452F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55" t="23061" r="8302" b="23245"/>
        <a:stretch>
          <a:fillRect/>
        </a:stretch>
      </xdr:blipFill>
      <xdr:spPr bwMode="auto">
        <a:xfrm>
          <a:off x="152400" y="18392775"/>
          <a:ext cx="19621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67</xdr:row>
      <xdr:rowOff>114300</xdr:rowOff>
    </xdr:from>
    <xdr:to>
      <xdr:col>0</xdr:col>
      <xdr:colOff>1857375</xdr:colOff>
      <xdr:row>67</xdr:row>
      <xdr:rowOff>904875</xdr:rowOff>
    </xdr:to>
    <xdr:pic>
      <xdr:nvPicPr>
        <xdr:cNvPr id="10150" name="Picture 7">
          <a:extLst>
            <a:ext uri="{FF2B5EF4-FFF2-40B4-BE49-F238E27FC236}">
              <a16:creationId xmlns:a16="http://schemas.microsoft.com/office/drawing/2014/main" id="{5E571C11-29FC-4D05-81E0-D2EEA7F3D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1" t="24002" r="6528" b="18166"/>
        <a:stretch>
          <a:fillRect/>
        </a:stretch>
      </xdr:blipFill>
      <xdr:spPr bwMode="auto">
        <a:xfrm>
          <a:off x="209550" y="19488150"/>
          <a:ext cx="16478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68</xdr:row>
      <xdr:rowOff>95250</xdr:rowOff>
    </xdr:from>
    <xdr:to>
      <xdr:col>0</xdr:col>
      <xdr:colOff>1657350</xdr:colOff>
      <xdr:row>68</xdr:row>
      <xdr:rowOff>990600</xdr:rowOff>
    </xdr:to>
    <xdr:pic>
      <xdr:nvPicPr>
        <xdr:cNvPr id="10151" name="Picture 9">
          <a:extLst>
            <a:ext uri="{FF2B5EF4-FFF2-40B4-BE49-F238E27FC236}">
              <a16:creationId xmlns:a16="http://schemas.microsoft.com/office/drawing/2014/main" id="{52981375-F521-4F3B-A3EB-A7AB7406D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62" t="23625" r="12859" b="14278"/>
        <a:stretch>
          <a:fillRect/>
        </a:stretch>
      </xdr:blipFill>
      <xdr:spPr bwMode="auto">
        <a:xfrm>
          <a:off x="228600" y="20516850"/>
          <a:ext cx="14287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65</xdr:row>
      <xdr:rowOff>161925</xdr:rowOff>
    </xdr:from>
    <xdr:to>
      <xdr:col>0</xdr:col>
      <xdr:colOff>1990725</xdr:colOff>
      <xdr:row>65</xdr:row>
      <xdr:rowOff>923925</xdr:rowOff>
    </xdr:to>
    <xdr:pic>
      <xdr:nvPicPr>
        <xdr:cNvPr id="10152" name="Picture 1">
          <a:extLst>
            <a:ext uri="{FF2B5EF4-FFF2-40B4-BE49-F238E27FC236}">
              <a16:creationId xmlns:a16="http://schemas.microsoft.com/office/drawing/2014/main" id="{49DBA959-4796-49D9-A661-3A85E132A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7383125"/>
          <a:ext cx="17716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2" tint="-0.249977111117893"/>
  </sheetPr>
  <dimension ref="A1:EM871"/>
  <sheetViews>
    <sheetView workbookViewId="0">
      <selection activeCell="E8" sqref="E8:K8"/>
    </sheetView>
  </sheetViews>
  <sheetFormatPr defaultRowHeight="15" x14ac:dyDescent="0.25"/>
  <cols>
    <col min="1" max="1" width="4.140625" customWidth="1"/>
    <col min="3" max="3" width="9.7109375" customWidth="1"/>
    <col min="7" max="7" width="6.7109375" customWidth="1"/>
    <col min="11" max="11" width="4.42578125" customWidth="1"/>
    <col min="12" max="12" width="4.140625" customWidth="1"/>
    <col min="13" max="143" width="9.140625" style="19" customWidth="1"/>
  </cols>
  <sheetData>
    <row r="1" spans="1:12" ht="2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customHeight="1" x14ac:dyDescent="0.25">
      <c r="A2" s="1"/>
      <c r="B2" s="110"/>
      <c r="C2" s="110"/>
      <c r="D2" s="111" t="s">
        <v>237</v>
      </c>
      <c r="E2" s="112"/>
      <c r="F2" s="112"/>
      <c r="G2" s="112"/>
      <c r="H2" s="112"/>
      <c r="I2" s="112" t="s">
        <v>238</v>
      </c>
      <c r="J2" s="112"/>
      <c r="K2" s="66">
        <v>4.4000000000000004</v>
      </c>
      <c r="L2" s="1"/>
    </row>
    <row r="3" spans="1:12" ht="30" customHeight="1" x14ac:dyDescent="0.25">
      <c r="A3" s="1"/>
      <c r="B3" s="110"/>
      <c r="C3" s="110"/>
      <c r="D3" s="112"/>
      <c r="E3" s="112"/>
      <c r="F3" s="112"/>
      <c r="G3" s="112"/>
      <c r="H3" s="112"/>
      <c r="I3" s="113" t="s">
        <v>239</v>
      </c>
      <c r="J3" s="113"/>
      <c r="K3" s="113"/>
      <c r="L3" s="1"/>
    </row>
    <row r="4" spans="1:12" ht="24.75" customHeight="1" x14ac:dyDescent="0.25">
      <c r="A4" s="1"/>
      <c r="B4" s="110"/>
      <c r="C4" s="110"/>
      <c r="D4" s="112"/>
      <c r="E4" s="112"/>
      <c r="F4" s="112"/>
      <c r="G4" s="112"/>
      <c r="H4" s="112"/>
      <c r="I4" s="113"/>
      <c r="J4" s="113"/>
      <c r="K4" s="113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14" t="s">
        <v>240</v>
      </c>
      <c r="C6" s="114"/>
      <c r="D6" s="114"/>
      <c r="E6" s="114"/>
      <c r="F6" s="114"/>
      <c r="G6" s="114"/>
      <c r="H6" s="114"/>
      <c r="I6" s="114"/>
      <c r="J6" s="114"/>
      <c r="K6" s="114"/>
      <c r="L6" s="1"/>
    </row>
    <row r="7" spans="1:12" x14ac:dyDescent="0.25">
      <c r="A7" s="1"/>
      <c r="B7" s="118" t="s">
        <v>241</v>
      </c>
      <c r="C7" s="118"/>
      <c r="D7" s="118"/>
      <c r="E7" s="117" t="s">
        <v>244</v>
      </c>
      <c r="F7" s="117"/>
      <c r="G7" s="117"/>
      <c r="H7" s="117"/>
      <c r="I7" s="117"/>
      <c r="J7" s="117"/>
      <c r="K7" s="117"/>
      <c r="L7" s="1"/>
    </row>
    <row r="8" spans="1:12" x14ac:dyDescent="0.25">
      <c r="A8" s="1"/>
      <c r="B8" s="119" t="s">
        <v>242</v>
      </c>
      <c r="C8" s="119"/>
      <c r="D8" s="119"/>
      <c r="E8" s="117" t="s">
        <v>245</v>
      </c>
      <c r="F8" s="117"/>
      <c r="G8" s="117"/>
      <c r="H8" s="117"/>
      <c r="I8" s="117"/>
      <c r="J8" s="117"/>
      <c r="K8" s="117"/>
      <c r="L8" s="1"/>
    </row>
    <row r="9" spans="1:12" x14ac:dyDescent="0.25">
      <c r="A9" s="1"/>
      <c r="B9" s="120" t="s">
        <v>243</v>
      </c>
      <c r="C9" s="120"/>
      <c r="D9" s="120"/>
      <c r="E9" s="117" t="s">
        <v>246</v>
      </c>
      <c r="F9" s="117"/>
      <c r="G9" s="117"/>
      <c r="H9" s="117"/>
      <c r="I9" s="117"/>
      <c r="J9" s="117"/>
      <c r="K9" s="117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15" t="s">
        <v>247</v>
      </c>
      <c r="C11" s="115"/>
      <c r="D11" s="115"/>
      <c r="E11" s="115" t="s">
        <v>253</v>
      </c>
      <c r="F11" s="115"/>
      <c r="G11" s="115"/>
      <c r="H11" s="115"/>
      <c r="I11" s="115"/>
      <c r="J11" s="115"/>
      <c r="K11" s="115"/>
      <c r="L11" s="1"/>
    </row>
    <row r="12" spans="1:12" x14ac:dyDescent="0.25">
      <c r="A12" s="1"/>
      <c r="B12" s="116" t="s">
        <v>69</v>
      </c>
      <c r="C12" s="116"/>
      <c r="D12" s="116"/>
      <c r="E12" s="116" t="s">
        <v>254</v>
      </c>
      <c r="F12" s="116"/>
      <c r="G12" s="116"/>
      <c r="H12" s="116"/>
      <c r="I12" s="116"/>
      <c r="J12" s="116"/>
      <c r="K12" s="116"/>
      <c r="L12" s="1"/>
    </row>
    <row r="13" spans="1:12" x14ac:dyDescent="0.25">
      <c r="A13" s="1"/>
      <c r="B13" s="116" t="s">
        <v>70</v>
      </c>
      <c r="C13" s="116"/>
      <c r="D13" s="116"/>
      <c r="E13" s="116" t="s">
        <v>255</v>
      </c>
      <c r="F13" s="116"/>
      <c r="G13" s="116"/>
      <c r="H13" s="116"/>
      <c r="I13" s="116"/>
      <c r="J13" s="116"/>
      <c r="K13" s="116"/>
      <c r="L13" s="1"/>
    </row>
    <row r="14" spans="1:12" x14ac:dyDescent="0.25">
      <c r="A14" s="1"/>
      <c r="B14" s="116" t="s">
        <v>333</v>
      </c>
      <c r="C14" s="116"/>
      <c r="D14" s="116"/>
      <c r="E14" s="116" t="s">
        <v>334</v>
      </c>
      <c r="F14" s="116"/>
      <c r="G14" s="116"/>
      <c r="H14" s="116"/>
      <c r="I14" s="116"/>
      <c r="J14" s="116"/>
      <c r="K14" s="116"/>
      <c r="L14" s="1"/>
    </row>
    <row r="15" spans="1:12" x14ac:dyDescent="0.25">
      <c r="A15" s="1"/>
      <c r="B15" s="116" t="s">
        <v>71</v>
      </c>
      <c r="C15" s="116"/>
      <c r="D15" s="116"/>
      <c r="E15" s="116" t="s">
        <v>256</v>
      </c>
      <c r="F15" s="116"/>
      <c r="G15" s="116"/>
      <c r="H15" s="116"/>
      <c r="I15" s="116"/>
      <c r="J15" s="116"/>
      <c r="K15" s="116"/>
      <c r="L15" s="1"/>
    </row>
    <row r="16" spans="1:12" x14ac:dyDescent="0.25">
      <c r="A16" s="1"/>
      <c r="B16" s="116" t="s">
        <v>248</v>
      </c>
      <c r="C16" s="116"/>
      <c r="D16" s="116"/>
      <c r="E16" s="116" t="s">
        <v>257</v>
      </c>
      <c r="F16" s="116"/>
      <c r="G16" s="116"/>
      <c r="H16" s="116"/>
      <c r="I16" s="116"/>
      <c r="J16" s="116"/>
      <c r="K16" s="116"/>
      <c r="L16" s="1"/>
    </row>
    <row r="17" spans="1:12" x14ac:dyDescent="0.25">
      <c r="A17" s="1"/>
      <c r="B17" s="116" t="s">
        <v>73</v>
      </c>
      <c r="C17" s="116"/>
      <c r="D17" s="116"/>
      <c r="E17" s="116" t="s">
        <v>258</v>
      </c>
      <c r="F17" s="116"/>
      <c r="G17" s="116"/>
      <c r="H17" s="116"/>
      <c r="I17" s="116"/>
      <c r="J17" s="116"/>
      <c r="K17" s="116"/>
      <c r="L17" s="1"/>
    </row>
    <row r="18" spans="1:12" x14ac:dyDescent="0.25">
      <c r="A18" s="1"/>
      <c r="B18" s="116" t="s">
        <v>249</v>
      </c>
      <c r="C18" s="116"/>
      <c r="D18" s="116"/>
      <c r="E18" s="116" t="s">
        <v>259</v>
      </c>
      <c r="F18" s="116"/>
      <c r="G18" s="116"/>
      <c r="H18" s="116"/>
      <c r="I18" s="116"/>
      <c r="J18" s="116"/>
      <c r="K18" s="116"/>
      <c r="L18" s="1"/>
    </row>
    <row r="19" spans="1:12" x14ac:dyDescent="0.25">
      <c r="A19" s="1"/>
      <c r="B19" s="116" t="s">
        <v>75</v>
      </c>
      <c r="C19" s="116"/>
      <c r="D19" s="116"/>
      <c r="E19" s="116" t="s">
        <v>260</v>
      </c>
      <c r="F19" s="116"/>
      <c r="G19" s="116"/>
      <c r="H19" s="116"/>
      <c r="I19" s="116"/>
      <c r="J19" s="116"/>
      <c r="K19" s="116"/>
      <c r="L19" s="1"/>
    </row>
    <row r="20" spans="1:12" x14ac:dyDescent="0.25">
      <c r="A20" s="1"/>
      <c r="B20" s="116" t="s">
        <v>220</v>
      </c>
      <c r="C20" s="116"/>
      <c r="D20" s="116"/>
      <c r="E20" s="116" t="s">
        <v>261</v>
      </c>
      <c r="F20" s="116"/>
      <c r="G20" s="116"/>
      <c r="H20" s="116"/>
      <c r="I20" s="116"/>
      <c r="J20" s="116"/>
      <c r="K20" s="116"/>
      <c r="L20" s="1"/>
    </row>
    <row r="21" spans="1:12" x14ac:dyDescent="0.25">
      <c r="A21" s="1"/>
      <c r="B21" s="116" t="s">
        <v>250</v>
      </c>
      <c r="C21" s="116"/>
      <c r="D21" s="116"/>
      <c r="E21" s="116" t="s">
        <v>262</v>
      </c>
      <c r="F21" s="116"/>
      <c r="G21" s="116"/>
      <c r="H21" s="116"/>
      <c r="I21" s="116"/>
      <c r="J21" s="116"/>
      <c r="K21" s="116"/>
      <c r="L21" s="1"/>
    </row>
    <row r="22" spans="1:12" x14ac:dyDescent="0.25">
      <c r="A22" s="1"/>
      <c r="B22" s="116" t="s">
        <v>251</v>
      </c>
      <c r="C22" s="116"/>
      <c r="D22" s="116"/>
      <c r="E22" s="116" t="s">
        <v>263</v>
      </c>
      <c r="F22" s="116"/>
      <c r="G22" s="116"/>
      <c r="H22" s="116"/>
      <c r="I22" s="116"/>
      <c r="J22" s="116"/>
      <c r="K22" s="116"/>
      <c r="L22" s="1"/>
    </row>
    <row r="23" spans="1:12" x14ac:dyDescent="0.25">
      <c r="A23" s="1"/>
      <c r="B23" s="116" t="s">
        <v>252</v>
      </c>
      <c r="C23" s="116"/>
      <c r="D23" s="116"/>
      <c r="E23" s="116" t="s">
        <v>264</v>
      </c>
      <c r="F23" s="116"/>
      <c r="G23" s="116"/>
      <c r="H23" s="116"/>
      <c r="I23" s="116"/>
      <c r="J23" s="116"/>
      <c r="K23" s="116"/>
      <c r="L23" s="1"/>
    </row>
    <row r="24" spans="1:12" x14ac:dyDescent="0.25">
      <c r="A24" s="1"/>
      <c r="B24" s="116" t="s">
        <v>78</v>
      </c>
      <c r="C24" s="116"/>
      <c r="D24" s="116"/>
      <c r="E24" s="116" t="s">
        <v>265</v>
      </c>
      <c r="F24" s="116"/>
      <c r="G24" s="116"/>
      <c r="H24" s="116"/>
      <c r="I24" s="116"/>
      <c r="J24" s="116"/>
      <c r="K24" s="116"/>
      <c r="L24" s="1"/>
    </row>
    <row r="25" spans="1:12" s="19" customFormat="1" ht="19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s="19" customFormat="1" x14ac:dyDescent="0.25"/>
    <row r="27" spans="1:12" s="19" customFormat="1" x14ac:dyDescent="0.25"/>
    <row r="28" spans="1:12" s="19" customFormat="1" x14ac:dyDescent="0.25"/>
    <row r="29" spans="1:12" s="19" customFormat="1" x14ac:dyDescent="0.25"/>
    <row r="30" spans="1:12" s="19" customFormat="1" x14ac:dyDescent="0.25"/>
    <row r="31" spans="1:12" s="19" customFormat="1" x14ac:dyDescent="0.25"/>
    <row r="32" spans="1:12" s="19" customFormat="1" x14ac:dyDescent="0.25"/>
    <row r="33" s="19" customFormat="1" x14ac:dyDescent="0.25"/>
    <row r="34" s="19" customFormat="1" x14ac:dyDescent="0.25"/>
    <row r="35" s="19" customFormat="1" x14ac:dyDescent="0.25"/>
    <row r="36" s="19" customFormat="1" x14ac:dyDescent="0.25"/>
    <row r="37" s="19" customFormat="1" x14ac:dyDescent="0.25"/>
    <row r="38" s="19" customFormat="1" x14ac:dyDescent="0.25"/>
    <row r="39" s="19" customFormat="1" x14ac:dyDescent="0.25"/>
    <row r="40" s="19" customFormat="1" x14ac:dyDescent="0.25"/>
    <row r="41" s="19" customFormat="1" x14ac:dyDescent="0.25"/>
    <row r="42" s="19" customFormat="1" x14ac:dyDescent="0.25"/>
    <row r="43" s="19" customFormat="1" x14ac:dyDescent="0.25"/>
    <row r="44" s="19" customFormat="1" x14ac:dyDescent="0.25"/>
    <row r="45" s="19" customFormat="1" x14ac:dyDescent="0.25"/>
    <row r="46" s="19" customFormat="1" x14ac:dyDescent="0.25"/>
    <row r="47" s="19" customFormat="1" x14ac:dyDescent="0.25"/>
    <row r="4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="19" customFormat="1" x14ac:dyDescent="0.25"/>
    <row r="98" s="19" customFormat="1" x14ac:dyDescent="0.25"/>
    <row r="99" s="19" customFormat="1" x14ac:dyDescent="0.25"/>
    <row r="100" s="19" customFormat="1" x14ac:dyDescent="0.25"/>
    <row r="101" s="19" customFormat="1" x14ac:dyDescent="0.25"/>
    <row r="102" s="19" customFormat="1" x14ac:dyDescent="0.25"/>
    <row r="103" s="19" customFormat="1" x14ac:dyDescent="0.25"/>
    <row r="104" s="19" customFormat="1" x14ac:dyDescent="0.25"/>
    <row r="105" s="19" customFormat="1" x14ac:dyDescent="0.25"/>
    <row r="106" s="19" customFormat="1" x14ac:dyDescent="0.25"/>
    <row r="107" s="19" customFormat="1" x14ac:dyDescent="0.25"/>
    <row r="108" s="19" customFormat="1" x14ac:dyDescent="0.25"/>
    <row r="109" s="19" customFormat="1" x14ac:dyDescent="0.25"/>
    <row r="110" s="19" customFormat="1" x14ac:dyDescent="0.25"/>
    <row r="111" s="19" customFormat="1" x14ac:dyDescent="0.25"/>
    <row r="112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  <row r="328" s="19" customFormat="1" x14ac:dyDescent="0.25"/>
    <row r="329" s="19" customFormat="1" x14ac:dyDescent="0.25"/>
    <row r="330" s="19" customFormat="1" x14ac:dyDescent="0.25"/>
    <row r="331" s="19" customFormat="1" x14ac:dyDescent="0.25"/>
    <row r="332" s="19" customFormat="1" x14ac:dyDescent="0.25"/>
    <row r="333" s="19" customFormat="1" x14ac:dyDescent="0.25"/>
    <row r="334" s="19" customFormat="1" x14ac:dyDescent="0.25"/>
    <row r="335" s="19" customFormat="1" x14ac:dyDescent="0.25"/>
    <row r="336" s="19" customFormat="1" x14ac:dyDescent="0.25"/>
    <row r="337" s="19" customFormat="1" x14ac:dyDescent="0.25"/>
    <row r="338" s="19" customFormat="1" x14ac:dyDescent="0.25"/>
    <row r="339" s="19" customFormat="1" x14ac:dyDescent="0.25"/>
    <row r="340" s="19" customFormat="1" x14ac:dyDescent="0.25"/>
    <row r="341" s="19" customFormat="1" x14ac:dyDescent="0.25"/>
    <row r="342" s="19" customFormat="1" x14ac:dyDescent="0.25"/>
    <row r="343" s="19" customFormat="1" x14ac:dyDescent="0.25"/>
    <row r="344" s="19" customFormat="1" x14ac:dyDescent="0.25"/>
    <row r="345" s="19" customFormat="1" x14ac:dyDescent="0.25"/>
    <row r="346" s="19" customFormat="1" x14ac:dyDescent="0.25"/>
    <row r="347" s="19" customFormat="1" x14ac:dyDescent="0.25"/>
    <row r="348" s="19" customFormat="1" x14ac:dyDescent="0.25"/>
    <row r="349" s="19" customFormat="1" x14ac:dyDescent="0.25"/>
    <row r="350" s="19" customFormat="1" x14ac:dyDescent="0.25"/>
    <row r="351" s="19" customFormat="1" x14ac:dyDescent="0.25"/>
    <row r="352" s="19" customFormat="1" x14ac:dyDescent="0.25"/>
    <row r="353" s="19" customFormat="1" x14ac:dyDescent="0.25"/>
    <row r="354" s="19" customFormat="1" x14ac:dyDescent="0.25"/>
    <row r="355" s="19" customFormat="1" x14ac:dyDescent="0.25"/>
    <row r="356" s="19" customFormat="1" x14ac:dyDescent="0.25"/>
    <row r="357" s="19" customFormat="1" x14ac:dyDescent="0.25"/>
    <row r="358" s="19" customFormat="1" x14ac:dyDescent="0.25"/>
    <row r="359" s="19" customFormat="1" x14ac:dyDescent="0.25"/>
    <row r="360" s="19" customFormat="1" x14ac:dyDescent="0.25"/>
    <row r="361" s="19" customFormat="1" x14ac:dyDescent="0.25"/>
    <row r="362" s="19" customFormat="1" x14ac:dyDescent="0.25"/>
    <row r="363" s="19" customFormat="1" x14ac:dyDescent="0.25"/>
    <row r="364" s="19" customFormat="1" x14ac:dyDescent="0.25"/>
    <row r="365" s="19" customFormat="1" x14ac:dyDescent="0.25"/>
    <row r="366" s="19" customFormat="1" x14ac:dyDescent="0.25"/>
    <row r="367" s="19" customFormat="1" x14ac:dyDescent="0.25"/>
    <row r="368" s="19" customFormat="1" x14ac:dyDescent="0.25"/>
    <row r="369" s="19" customFormat="1" x14ac:dyDescent="0.25"/>
    <row r="370" s="19" customFormat="1" x14ac:dyDescent="0.25"/>
    <row r="371" s="19" customFormat="1" x14ac:dyDescent="0.25"/>
    <row r="372" s="19" customFormat="1" x14ac:dyDescent="0.25"/>
    <row r="373" s="19" customFormat="1" x14ac:dyDescent="0.25"/>
    <row r="374" s="19" customFormat="1" x14ac:dyDescent="0.25"/>
    <row r="375" s="19" customFormat="1" x14ac:dyDescent="0.25"/>
    <row r="376" s="19" customFormat="1" x14ac:dyDescent="0.25"/>
    <row r="377" s="19" customFormat="1" x14ac:dyDescent="0.25"/>
    <row r="378" s="19" customFormat="1" x14ac:dyDescent="0.25"/>
    <row r="379" s="19" customFormat="1" x14ac:dyDescent="0.25"/>
    <row r="380" s="19" customFormat="1" x14ac:dyDescent="0.25"/>
    <row r="381" s="19" customFormat="1" x14ac:dyDescent="0.25"/>
    <row r="382" s="19" customFormat="1" x14ac:dyDescent="0.25"/>
    <row r="383" s="19" customFormat="1" x14ac:dyDescent="0.25"/>
    <row r="384" s="19" customFormat="1" x14ac:dyDescent="0.25"/>
    <row r="385" s="19" customFormat="1" x14ac:dyDescent="0.25"/>
    <row r="386" s="19" customFormat="1" x14ac:dyDescent="0.25"/>
    <row r="387" s="19" customFormat="1" x14ac:dyDescent="0.25"/>
    <row r="388" s="19" customFormat="1" x14ac:dyDescent="0.25"/>
    <row r="389" s="19" customFormat="1" x14ac:dyDescent="0.25"/>
    <row r="390" s="19" customFormat="1" x14ac:dyDescent="0.25"/>
    <row r="391" s="19" customFormat="1" x14ac:dyDescent="0.25"/>
    <row r="392" s="19" customFormat="1" x14ac:dyDescent="0.25"/>
    <row r="393" s="19" customFormat="1" x14ac:dyDescent="0.25"/>
    <row r="394" s="19" customFormat="1" x14ac:dyDescent="0.25"/>
    <row r="395" s="19" customFormat="1" x14ac:dyDescent="0.25"/>
    <row r="396" s="19" customFormat="1" x14ac:dyDescent="0.25"/>
    <row r="397" s="19" customFormat="1" x14ac:dyDescent="0.25"/>
    <row r="398" s="19" customFormat="1" x14ac:dyDescent="0.25"/>
    <row r="399" s="19" customFormat="1" x14ac:dyDescent="0.25"/>
    <row r="400" s="19" customFormat="1" x14ac:dyDescent="0.25"/>
    <row r="401" s="19" customFormat="1" x14ac:dyDescent="0.25"/>
    <row r="402" s="19" customFormat="1" x14ac:dyDescent="0.25"/>
    <row r="403" s="19" customFormat="1" x14ac:dyDescent="0.25"/>
    <row r="404" s="19" customFormat="1" x14ac:dyDescent="0.25"/>
    <row r="405" s="19" customFormat="1" x14ac:dyDescent="0.25"/>
    <row r="406" s="19" customFormat="1" x14ac:dyDescent="0.25"/>
    <row r="407" s="19" customFormat="1" x14ac:dyDescent="0.25"/>
    <row r="408" s="19" customFormat="1" x14ac:dyDescent="0.25"/>
    <row r="409" s="19" customFormat="1" x14ac:dyDescent="0.25"/>
    <row r="410" s="19" customFormat="1" x14ac:dyDescent="0.25"/>
    <row r="411" s="19" customFormat="1" x14ac:dyDescent="0.25"/>
    <row r="412" s="19" customFormat="1" x14ac:dyDescent="0.25"/>
    <row r="413" s="19" customFormat="1" x14ac:dyDescent="0.25"/>
    <row r="414" s="19" customFormat="1" x14ac:dyDescent="0.25"/>
    <row r="415" s="19" customFormat="1" x14ac:dyDescent="0.25"/>
    <row r="416" s="19" customFormat="1" x14ac:dyDescent="0.25"/>
    <row r="417" s="19" customFormat="1" x14ac:dyDescent="0.25"/>
    <row r="418" s="19" customFormat="1" x14ac:dyDescent="0.25"/>
    <row r="419" s="19" customFormat="1" x14ac:dyDescent="0.25"/>
    <row r="420" s="19" customFormat="1" x14ac:dyDescent="0.25"/>
    <row r="421" s="19" customFormat="1" x14ac:dyDescent="0.25"/>
    <row r="422" s="19" customFormat="1" x14ac:dyDescent="0.25"/>
    <row r="423" s="19" customFormat="1" x14ac:dyDescent="0.25"/>
    <row r="424" s="19" customFormat="1" x14ac:dyDescent="0.25"/>
    <row r="425" s="19" customFormat="1" x14ac:dyDescent="0.25"/>
    <row r="426" s="19" customFormat="1" x14ac:dyDescent="0.25"/>
    <row r="427" s="19" customFormat="1" x14ac:dyDescent="0.25"/>
    <row r="428" s="19" customFormat="1" x14ac:dyDescent="0.25"/>
    <row r="429" s="19" customFormat="1" x14ac:dyDescent="0.25"/>
    <row r="430" s="19" customFormat="1" x14ac:dyDescent="0.25"/>
    <row r="431" s="19" customFormat="1" x14ac:dyDescent="0.25"/>
    <row r="432" s="19" customFormat="1" x14ac:dyDescent="0.25"/>
    <row r="433" s="19" customFormat="1" x14ac:dyDescent="0.25"/>
    <row r="434" s="19" customFormat="1" x14ac:dyDescent="0.25"/>
    <row r="435" s="19" customFormat="1" x14ac:dyDescent="0.25"/>
    <row r="436" s="19" customFormat="1" x14ac:dyDescent="0.25"/>
    <row r="437" s="19" customFormat="1" x14ac:dyDescent="0.25"/>
    <row r="438" s="19" customFormat="1" x14ac:dyDescent="0.25"/>
    <row r="439" s="19" customFormat="1" x14ac:dyDescent="0.25"/>
    <row r="440" s="19" customFormat="1" x14ac:dyDescent="0.25"/>
    <row r="441" s="19" customFormat="1" x14ac:dyDescent="0.25"/>
    <row r="442" s="19" customFormat="1" x14ac:dyDescent="0.25"/>
    <row r="443" s="19" customFormat="1" x14ac:dyDescent="0.25"/>
    <row r="444" s="19" customFormat="1" x14ac:dyDescent="0.25"/>
    <row r="445" s="19" customFormat="1" x14ac:dyDescent="0.25"/>
    <row r="446" s="19" customFormat="1" x14ac:dyDescent="0.25"/>
    <row r="447" s="19" customFormat="1" x14ac:dyDescent="0.25"/>
    <row r="448" s="19" customFormat="1" x14ac:dyDescent="0.25"/>
    <row r="449" s="19" customFormat="1" x14ac:dyDescent="0.25"/>
    <row r="450" s="19" customFormat="1" x14ac:dyDescent="0.25"/>
    <row r="451" s="19" customFormat="1" x14ac:dyDescent="0.25"/>
    <row r="452" s="19" customFormat="1" x14ac:dyDescent="0.25"/>
    <row r="453" s="19" customFormat="1" x14ac:dyDescent="0.25"/>
    <row r="454" s="19" customFormat="1" x14ac:dyDescent="0.25"/>
    <row r="455" s="19" customFormat="1" x14ac:dyDescent="0.25"/>
    <row r="456" s="19" customFormat="1" x14ac:dyDescent="0.25"/>
    <row r="457" s="19" customFormat="1" x14ac:dyDescent="0.25"/>
    <row r="458" s="19" customFormat="1" x14ac:dyDescent="0.25"/>
    <row r="459" s="19" customFormat="1" x14ac:dyDescent="0.25"/>
    <row r="460" s="19" customFormat="1" x14ac:dyDescent="0.25"/>
    <row r="461" s="19" customFormat="1" x14ac:dyDescent="0.25"/>
    <row r="462" s="19" customFormat="1" x14ac:dyDescent="0.25"/>
    <row r="463" s="19" customFormat="1" x14ac:dyDescent="0.25"/>
    <row r="464" s="19" customFormat="1" x14ac:dyDescent="0.25"/>
    <row r="465" s="19" customFormat="1" x14ac:dyDescent="0.25"/>
    <row r="466" s="19" customFormat="1" x14ac:dyDescent="0.25"/>
    <row r="467" s="19" customFormat="1" x14ac:dyDescent="0.25"/>
    <row r="468" s="19" customFormat="1" x14ac:dyDescent="0.25"/>
    <row r="469" s="19" customFormat="1" x14ac:dyDescent="0.25"/>
    <row r="470" s="19" customFormat="1" x14ac:dyDescent="0.25"/>
    <row r="471" s="19" customFormat="1" x14ac:dyDescent="0.25"/>
    <row r="472" s="19" customFormat="1" x14ac:dyDescent="0.25"/>
    <row r="473" s="19" customFormat="1" x14ac:dyDescent="0.25"/>
    <row r="474" s="19" customFormat="1" x14ac:dyDescent="0.25"/>
    <row r="475" s="19" customFormat="1" x14ac:dyDescent="0.25"/>
    <row r="476" s="19" customFormat="1" x14ac:dyDescent="0.25"/>
    <row r="477" s="19" customFormat="1" x14ac:dyDescent="0.25"/>
    <row r="478" s="19" customFormat="1" x14ac:dyDescent="0.25"/>
    <row r="479" s="19" customFormat="1" x14ac:dyDescent="0.25"/>
    <row r="480" s="19" customFormat="1" x14ac:dyDescent="0.25"/>
    <row r="481" s="19" customFormat="1" x14ac:dyDescent="0.25"/>
    <row r="482" s="19" customFormat="1" x14ac:dyDescent="0.25"/>
    <row r="483" s="19" customFormat="1" x14ac:dyDescent="0.25"/>
    <row r="484" s="19" customFormat="1" x14ac:dyDescent="0.25"/>
    <row r="485" s="19" customFormat="1" x14ac:dyDescent="0.25"/>
    <row r="486" s="19" customFormat="1" x14ac:dyDescent="0.25"/>
    <row r="487" s="19" customFormat="1" x14ac:dyDescent="0.25"/>
    <row r="488" s="19" customFormat="1" x14ac:dyDescent="0.25"/>
    <row r="489" s="19" customFormat="1" x14ac:dyDescent="0.25"/>
    <row r="490" s="19" customFormat="1" x14ac:dyDescent="0.25"/>
    <row r="491" s="19" customFormat="1" x14ac:dyDescent="0.25"/>
    <row r="492" s="19" customFormat="1" x14ac:dyDescent="0.25"/>
    <row r="493" s="19" customFormat="1" x14ac:dyDescent="0.25"/>
    <row r="494" s="19" customFormat="1" x14ac:dyDescent="0.25"/>
    <row r="495" s="19" customFormat="1" x14ac:dyDescent="0.25"/>
    <row r="496" s="19" customFormat="1" x14ac:dyDescent="0.25"/>
    <row r="497" s="19" customFormat="1" x14ac:dyDescent="0.25"/>
    <row r="498" s="19" customFormat="1" x14ac:dyDescent="0.25"/>
    <row r="499" s="19" customFormat="1" x14ac:dyDescent="0.25"/>
    <row r="500" s="19" customFormat="1" x14ac:dyDescent="0.25"/>
    <row r="501" s="19" customFormat="1" x14ac:dyDescent="0.25"/>
    <row r="502" s="19" customFormat="1" x14ac:dyDescent="0.25"/>
    <row r="503" s="19" customFormat="1" x14ac:dyDescent="0.25"/>
    <row r="504" s="19" customFormat="1" x14ac:dyDescent="0.25"/>
    <row r="505" s="19" customFormat="1" x14ac:dyDescent="0.25"/>
    <row r="506" s="19" customFormat="1" x14ac:dyDescent="0.25"/>
    <row r="507" s="19" customFormat="1" x14ac:dyDescent="0.25"/>
    <row r="508" s="19" customFormat="1" x14ac:dyDescent="0.25"/>
    <row r="509" s="19" customFormat="1" x14ac:dyDescent="0.25"/>
    <row r="510" s="19" customFormat="1" x14ac:dyDescent="0.25"/>
    <row r="511" s="19" customFormat="1" x14ac:dyDescent="0.25"/>
    <row r="512" s="19" customFormat="1" x14ac:dyDescent="0.25"/>
    <row r="513" s="19" customFormat="1" x14ac:dyDescent="0.25"/>
    <row r="514" s="19" customFormat="1" x14ac:dyDescent="0.25"/>
    <row r="515" s="19" customFormat="1" x14ac:dyDescent="0.25"/>
    <row r="516" s="19" customFormat="1" x14ac:dyDescent="0.25"/>
    <row r="517" s="19" customFormat="1" x14ac:dyDescent="0.25"/>
    <row r="518" s="19" customFormat="1" x14ac:dyDescent="0.25"/>
    <row r="519" s="19" customFormat="1" x14ac:dyDescent="0.25"/>
    <row r="520" s="19" customFormat="1" x14ac:dyDescent="0.25"/>
    <row r="521" s="19" customFormat="1" x14ac:dyDescent="0.25"/>
    <row r="522" s="19" customFormat="1" x14ac:dyDescent="0.25"/>
    <row r="523" s="19" customFormat="1" x14ac:dyDescent="0.25"/>
    <row r="524" s="19" customFormat="1" x14ac:dyDescent="0.25"/>
    <row r="525" s="19" customFormat="1" x14ac:dyDescent="0.25"/>
    <row r="526" s="19" customFormat="1" x14ac:dyDescent="0.25"/>
    <row r="527" s="19" customFormat="1" x14ac:dyDescent="0.25"/>
    <row r="528" s="19" customFormat="1" x14ac:dyDescent="0.25"/>
    <row r="529" s="19" customFormat="1" x14ac:dyDescent="0.25"/>
    <row r="530" s="19" customFormat="1" x14ac:dyDescent="0.25"/>
    <row r="531" s="19" customFormat="1" x14ac:dyDescent="0.25"/>
    <row r="532" s="19" customFormat="1" x14ac:dyDescent="0.25"/>
    <row r="533" s="19" customFormat="1" x14ac:dyDescent="0.25"/>
    <row r="534" s="19" customFormat="1" x14ac:dyDescent="0.25"/>
    <row r="535" s="19" customFormat="1" x14ac:dyDescent="0.25"/>
    <row r="536" s="19" customFormat="1" x14ac:dyDescent="0.25"/>
    <row r="537" s="19" customFormat="1" x14ac:dyDescent="0.25"/>
    <row r="538" s="19" customFormat="1" x14ac:dyDescent="0.25"/>
    <row r="539" s="19" customFormat="1" x14ac:dyDescent="0.25"/>
    <row r="540" s="19" customFormat="1" x14ac:dyDescent="0.25"/>
    <row r="541" s="19" customFormat="1" x14ac:dyDescent="0.25"/>
    <row r="542" s="19" customFormat="1" x14ac:dyDescent="0.25"/>
    <row r="543" s="19" customFormat="1" x14ac:dyDescent="0.25"/>
    <row r="544" s="19" customFormat="1" x14ac:dyDescent="0.25"/>
    <row r="545" s="19" customFormat="1" x14ac:dyDescent="0.25"/>
    <row r="546" s="19" customFormat="1" x14ac:dyDescent="0.25"/>
    <row r="547" s="19" customFormat="1" x14ac:dyDescent="0.25"/>
    <row r="548" s="19" customFormat="1" x14ac:dyDescent="0.25"/>
    <row r="549" s="19" customFormat="1" x14ac:dyDescent="0.25"/>
    <row r="550" s="19" customFormat="1" x14ac:dyDescent="0.25"/>
    <row r="551" s="19" customFormat="1" x14ac:dyDescent="0.25"/>
    <row r="552" s="19" customFormat="1" x14ac:dyDescent="0.25"/>
    <row r="553" s="19" customFormat="1" x14ac:dyDescent="0.25"/>
    <row r="554" s="19" customFormat="1" x14ac:dyDescent="0.25"/>
    <row r="555" s="19" customFormat="1" x14ac:dyDescent="0.25"/>
    <row r="556" s="19" customFormat="1" x14ac:dyDescent="0.25"/>
    <row r="557" s="19" customFormat="1" x14ac:dyDescent="0.25"/>
    <row r="558" s="19" customFormat="1" x14ac:dyDescent="0.25"/>
    <row r="559" s="19" customFormat="1" x14ac:dyDescent="0.25"/>
    <row r="560" s="19" customFormat="1" x14ac:dyDescent="0.25"/>
    <row r="561" s="19" customFormat="1" x14ac:dyDescent="0.25"/>
    <row r="562" s="19" customFormat="1" x14ac:dyDescent="0.25"/>
    <row r="563" s="19" customFormat="1" x14ac:dyDescent="0.25"/>
    <row r="564" s="19" customFormat="1" x14ac:dyDescent="0.25"/>
    <row r="565" s="19" customFormat="1" x14ac:dyDescent="0.25"/>
    <row r="566" s="19" customFormat="1" x14ac:dyDescent="0.25"/>
    <row r="567" s="19" customFormat="1" x14ac:dyDescent="0.25"/>
    <row r="568" s="19" customFormat="1" x14ac:dyDescent="0.25"/>
    <row r="569" s="19" customFormat="1" x14ac:dyDescent="0.25"/>
    <row r="570" s="19" customFormat="1" x14ac:dyDescent="0.25"/>
    <row r="571" s="19" customFormat="1" x14ac:dyDescent="0.25"/>
    <row r="572" s="19" customFormat="1" x14ac:dyDescent="0.25"/>
    <row r="573" s="19" customFormat="1" x14ac:dyDescent="0.25"/>
    <row r="574" s="19" customFormat="1" x14ac:dyDescent="0.25"/>
    <row r="575" s="19" customFormat="1" x14ac:dyDescent="0.25"/>
    <row r="576" s="19" customFormat="1" x14ac:dyDescent="0.25"/>
    <row r="577" s="19" customFormat="1" x14ac:dyDescent="0.25"/>
    <row r="578" s="19" customFormat="1" x14ac:dyDescent="0.25"/>
    <row r="579" s="19" customFormat="1" x14ac:dyDescent="0.25"/>
    <row r="580" s="19" customFormat="1" x14ac:dyDescent="0.25"/>
    <row r="581" s="19" customFormat="1" x14ac:dyDescent="0.25"/>
    <row r="582" s="19" customFormat="1" x14ac:dyDescent="0.25"/>
    <row r="583" s="19" customFormat="1" x14ac:dyDescent="0.25"/>
    <row r="584" s="19" customFormat="1" x14ac:dyDescent="0.25"/>
    <row r="585" s="19" customFormat="1" x14ac:dyDescent="0.25"/>
    <row r="586" s="19" customFormat="1" x14ac:dyDescent="0.25"/>
    <row r="587" s="19" customFormat="1" x14ac:dyDescent="0.25"/>
    <row r="588" s="19" customFormat="1" x14ac:dyDescent="0.25"/>
    <row r="589" s="19" customFormat="1" x14ac:dyDescent="0.25"/>
    <row r="590" s="19" customFormat="1" x14ac:dyDescent="0.25"/>
    <row r="591" s="19" customFormat="1" x14ac:dyDescent="0.25"/>
    <row r="592" s="19" customFormat="1" x14ac:dyDescent="0.25"/>
    <row r="593" s="19" customFormat="1" x14ac:dyDescent="0.25"/>
    <row r="594" s="19" customFormat="1" x14ac:dyDescent="0.25"/>
    <row r="595" s="19" customFormat="1" x14ac:dyDescent="0.25"/>
    <row r="596" s="19" customFormat="1" x14ac:dyDescent="0.25"/>
    <row r="597" s="19" customFormat="1" x14ac:dyDescent="0.25"/>
    <row r="598" s="19" customFormat="1" x14ac:dyDescent="0.25"/>
    <row r="599" s="19" customFormat="1" x14ac:dyDescent="0.25"/>
    <row r="600" s="19" customFormat="1" x14ac:dyDescent="0.25"/>
    <row r="601" s="19" customFormat="1" x14ac:dyDescent="0.25"/>
    <row r="602" s="19" customFormat="1" x14ac:dyDescent="0.25"/>
    <row r="603" s="19" customFormat="1" x14ac:dyDescent="0.25"/>
    <row r="604" s="19" customFormat="1" x14ac:dyDescent="0.25"/>
    <row r="605" s="19" customFormat="1" x14ac:dyDescent="0.25"/>
    <row r="606" s="19" customFormat="1" x14ac:dyDescent="0.25"/>
    <row r="607" s="19" customFormat="1" x14ac:dyDescent="0.25"/>
    <row r="608" s="19" customFormat="1" x14ac:dyDescent="0.25"/>
    <row r="609" s="19" customFormat="1" x14ac:dyDescent="0.25"/>
    <row r="610" s="19" customFormat="1" x14ac:dyDescent="0.25"/>
    <row r="611" s="19" customFormat="1" x14ac:dyDescent="0.25"/>
    <row r="612" s="19" customFormat="1" x14ac:dyDescent="0.25"/>
    <row r="613" s="19" customFormat="1" x14ac:dyDescent="0.25"/>
    <row r="614" s="19" customFormat="1" x14ac:dyDescent="0.25"/>
    <row r="615" s="19" customFormat="1" x14ac:dyDescent="0.25"/>
    <row r="616" s="19" customFormat="1" x14ac:dyDescent="0.25"/>
    <row r="617" s="19" customFormat="1" x14ac:dyDescent="0.25"/>
    <row r="618" s="19" customFormat="1" x14ac:dyDescent="0.25"/>
    <row r="619" s="19" customFormat="1" x14ac:dyDescent="0.25"/>
    <row r="620" s="19" customFormat="1" x14ac:dyDescent="0.25"/>
    <row r="621" s="19" customFormat="1" x14ac:dyDescent="0.25"/>
    <row r="622" s="19" customFormat="1" x14ac:dyDescent="0.25"/>
    <row r="623" s="19" customFormat="1" x14ac:dyDescent="0.25"/>
    <row r="624" s="19" customFormat="1" x14ac:dyDescent="0.25"/>
    <row r="625" s="19" customFormat="1" x14ac:dyDescent="0.25"/>
    <row r="626" s="19" customFormat="1" x14ac:dyDescent="0.25"/>
    <row r="627" s="19" customFormat="1" x14ac:dyDescent="0.25"/>
    <row r="628" s="19" customFormat="1" x14ac:dyDescent="0.25"/>
    <row r="629" s="19" customFormat="1" x14ac:dyDescent="0.25"/>
    <row r="630" s="19" customFormat="1" x14ac:dyDescent="0.25"/>
    <row r="631" s="19" customFormat="1" x14ac:dyDescent="0.25"/>
    <row r="632" s="19" customFormat="1" x14ac:dyDescent="0.25"/>
    <row r="633" s="19" customFormat="1" x14ac:dyDescent="0.25"/>
    <row r="634" s="19" customFormat="1" x14ac:dyDescent="0.25"/>
    <row r="635" s="19" customFormat="1" x14ac:dyDescent="0.25"/>
    <row r="636" s="19" customFormat="1" x14ac:dyDescent="0.25"/>
    <row r="637" s="19" customFormat="1" x14ac:dyDescent="0.25"/>
    <row r="638" s="19" customFormat="1" x14ac:dyDescent="0.25"/>
    <row r="639" s="19" customFormat="1" x14ac:dyDescent="0.25"/>
    <row r="640" s="19" customFormat="1" x14ac:dyDescent="0.25"/>
    <row r="641" s="19" customFormat="1" x14ac:dyDescent="0.25"/>
    <row r="642" s="19" customFormat="1" x14ac:dyDescent="0.25"/>
    <row r="643" s="19" customFormat="1" x14ac:dyDescent="0.25"/>
    <row r="644" s="19" customFormat="1" x14ac:dyDescent="0.25"/>
    <row r="645" s="19" customFormat="1" x14ac:dyDescent="0.25"/>
    <row r="646" s="19" customFormat="1" x14ac:dyDescent="0.25"/>
    <row r="647" s="19" customFormat="1" x14ac:dyDescent="0.25"/>
    <row r="648" s="19" customFormat="1" x14ac:dyDescent="0.25"/>
    <row r="649" s="19" customFormat="1" x14ac:dyDescent="0.25"/>
    <row r="650" s="19" customFormat="1" x14ac:dyDescent="0.25"/>
    <row r="651" s="19" customFormat="1" x14ac:dyDescent="0.25"/>
    <row r="652" s="19" customFormat="1" x14ac:dyDescent="0.25"/>
    <row r="653" s="19" customFormat="1" x14ac:dyDescent="0.25"/>
    <row r="654" s="19" customFormat="1" x14ac:dyDescent="0.25"/>
    <row r="655" s="19" customFormat="1" x14ac:dyDescent="0.25"/>
    <row r="656" s="19" customFormat="1" x14ac:dyDescent="0.25"/>
    <row r="657" s="19" customFormat="1" x14ac:dyDescent="0.25"/>
    <row r="658" s="19" customFormat="1" x14ac:dyDescent="0.25"/>
    <row r="659" s="19" customFormat="1" x14ac:dyDescent="0.25"/>
    <row r="660" s="19" customFormat="1" x14ac:dyDescent="0.25"/>
    <row r="661" s="19" customFormat="1" x14ac:dyDescent="0.25"/>
    <row r="662" s="19" customFormat="1" x14ac:dyDescent="0.25"/>
    <row r="663" s="19" customFormat="1" x14ac:dyDescent="0.25"/>
    <row r="664" s="19" customFormat="1" x14ac:dyDescent="0.25"/>
    <row r="665" s="19" customFormat="1" x14ac:dyDescent="0.25"/>
    <row r="666" s="19" customFormat="1" x14ac:dyDescent="0.25"/>
    <row r="667" s="19" customFormat="1" x14ac:dyDescent="0.25"/>
    <row r="668" s="19" customFormat="1" x14ac:dyDescent="0.25"/>
    <row r="669" s="19" customFormat="1" x14ac:dyDescent="0.25"/>
    <row r="670" s="19" customFormat="1" x14ac:dyDescent="0.25"/>
    <row r="671" s="19" customFormat="1" x14ac:dyDescent="0.25"/>
    <row r="672" s="19" customFormat="1" x14ac:dyDescent="0.25"/>
    <row r="673" s="19" customFormat="1" x14ac:dyDescent="0.25"/>
    <row r="674" s="19" customFormat="1" x14ac:dyDescent="0.25"/>
    <row r="675" s="19" customFormat="1" x14ac:dyDescent="0.25"/>
    <row r="676" s="19" customFormat="1" x14ac:dyDescent="0.25"/>
    <row r="677" s="19" customFormat="1" x14ac:dyDescent="0.25"/>
    <row r="678" s="19" customFormat="1" x14ac:dyDescent="0.25"/>
    <row r="679" s="19" customFormat="1" x14ac:dyDescent="0.25"/>
    <row r="680" s="19" customFormat="1" x14ac:dyDescent="0.25"/>
    <row r="681" s="19" customFormat="1" x14ac:dyDescent="0.25"/>
    <row r="682" s="19" customFormat="1" x14ac:dyDescent="0.25"/>
    <row r="683" s="19" customFormat="1" x14ac:dyDescent="0.25"/>
    <row r="684" s="19" customFormat="1" x14ac:dyDescent="0.25"/>
    <row r="685" s="19" customFormat="1" x14ac:dyDescent="0.25"/>
    <row r="686" s="19" customFormat="1" x14ac:dyDescent="0.25"/>
    <row r="687" s="19" customFormat="1" x14ac:dyDescent="0.25"/>
    <row r="688" s="19" customFormat="1" x14ac:dyDescent="0.25"/>
    <row r="689" s="19" customFormat="1" x14ac:dyDescent="0.25"/>
    <row r="690" s="19" customFormat="1" x14ac:dyDescent="0.25"/>
    <row r="691" s="19" customFormat="1" x14ac:dyDescent="0.25"/>
    <row r="692" s="19" customFormat="1" x14ac:dyDescent="0.25"/>
    <row r="693" s="19" customFormat="1" x14ac:dyDescent="0.25"/>
    <row r="694" s="19" customFormat="1" x14ac:dyDescent="0.25"/>
    <row r="695" s="19" customFormat="1" x14ac:dyDescent="0.25"/>
    <row r="696" s="19" customFormat="1" x14ac:dyDescent="0.25"/>
    <row r="697" s="19" customFormat="1" x14ac:dyDescent="0.25"/>
    <row r="698" s="19" customFormat="1" x14ac:dyDescent="0.25"/>
    <row r="699" s="19" customFormat="1" x14ac:dyDescent="0.25"/>
    <row r="700" s="19" customFormat="1" x14ac:dyDescent="0.25"/>
    <row r="701" s="19" customFormat="1" x14ac:dyDescent="0.25"/>
    <row r="702" s="19" customFormat="1" x14ac:dyDescent="0.25"/>
    <row r="703" s="19" customFormat="1" x14ac:dyDescent="0.25"/>
    <row r="704" s="19" customFormat="1" x14ac:dyDescent="0.25"/>
    <row r="705" s="19" customFormat="1" x14ac:dyDescent="0.25"/>
    <row r="706" s="19" customFormat="1" x14ac:dyDescent="0.25"/>
    <row r="707" s="19" customFormat="1" x14ac:dyDescent="0.25"/>
    <row r="708" s="19" customFormat="1" x14ac:dyDescent="0.25"/>
    <row r="709" s="19" customFormat="1" x14ac:dyDescent="0.25"/>
    <row r="710" s="19" customFormat="1" x14ac:dyDescent="0.25"/>
    <row r="711" s="19" customFormat="1" x14ac:dyDescent="0.25"/>
    <row r="712" s="19" customFormat="1" x14ac:dyDescent="0.25"/>
    <row r="713" s="19" customFormat="1" x14ac:dyDescent="0.25"/>
    <row r="714" s="19" customFormat="1" x14ac:dyDescent="0.25"/>
    <row r="715" s="19" customFormat="1" x14ac:dyDescent="0.25"/>
    <row r="716" s="19" customFormat="1" x14ac:dyDescent="0.25"/>
    <row r="717" s="19" customFormat="1" x14ac:dyDescent="0.25"/>
    <row r="718" s="19" customFormat="1" x14ac:dyDescent="0.25"/>
    <row r="719" s="19" customFormat="1" x14ac:dyDescent="0.25"/>
    <row r="720" s="19" customFormat="1" x14ac:dyDescent="0.25"/>
    <row r="721" s="19" customFormat="1" x14ac:dyDescent="0.25"/>
    <row r="722" s="19" customFormat="1" x14ac:dyDescent="0.25"/>
    <row r="723" s="19" customFormat="1" x14ac:dyDescent="0.25"/>
    <row r="724" s="19" customFormat="1" x14ac:dyDescent="0.25"/>
    <row r="725" s="19" customFormat="1" x14ac:dyDescent="0.25"/>
    <row r="726" s="19" customFormat="1" x14ac:dyDescent="0.25"/>
    <row r="727" s="19" customFormat="1" x14ac:dyDescent="0.25"/>
    <row r="728" s="19" customFormat="1" x14ac:dyDescent="0.25"/>
    <row r="729" s="19" customFormat="1" x14ac:dyDescent="0.25"/>
    <row r="730" s="19" customFormat="1" x14ac:dyDescent="0.25"/>
    <row r="731" s="19" customFormat="1" x14ac:dyDescent="0.25"/>
    <row r="732" s="19" customFormat="1" x14ac:dyDescent="0.25"/>
    <row r="733" s="19" customFormat="1" x14ac:dyDescent="0.25"/>
    <row r="734" s="19" customFormat="1" x14ac:dyDescent="0.25"/>
    <row r="735" s="19" customFormat="1" x14ac:dyDescent="0.25"/>
    <row r="736" s="19" customFormat="1" x14ac:dyDescent="0.25"/>
    <row r="737" s="19" customFormat="1" x14ac:dyDescent="0.25"/>
    <row r="738" s="19" customFormat="1" x14ac:dyDescent="0.25"/>
    <row r="739" s="19" customFormat="1" x14ac:dyDescent="0.25"/>
    <row r="740" s="19" customFormat="1" x14ac:dyDescent="0.25"/>
    <row r="741" s="19" customFormat="1" x14ac:dyDescent="0.25"/>
    <row r="742" s="19" customFormat="1" x14ac:dyDescent="0.25"/>
    <row r="743" s="19" customFormat="1" x14ac:dyDescent="0.25"/>
    <row r="744" s="19" customFormat="1" x14ac:dyDescent="0.25"/>
    <row r="745" s="19" customFormat="1" x14ac:dyDescent="0.25"/>
    <row r="746" s="19" customFormat="1" x14ac:dyDescent="0.25"/>
    <row r="747" s="19" customFormat="1" x14ac:dyDescent="0.25"/>
    <row r="748" s="19" customFormat="1" x14ac:dyDescent="0.25"/>
    <row r="749" s="19" customFormat="1" x14ac:dyDescent="0.25"/>
    <row r="750" s="19" customFormat="1" x14ac:dyDescent="0.25"/>
    <row r="751" s="19" customFormat="1" x14ac:dyDescent="0.25"/>
    <row r="752" s="19" customFormat="1" x14ac:dyDescent="0.25"/>
    <row r="753" s="19" customFormat="1" x14ac:dyDescent="0.25"/>
    <row r="754" s="19" customFormat="1" x14ac:dyDescent="0.25"/>
    <row r="755" s="19" customFormat="1" x14ac:dyDescent="0.25"/>
    <row r="756" s="19" customFormat="1" x14ac:dyDescent="0.25"/>
    <row r="757" s="19" customFormat="1" x14ac:dyDescent="0.25"/>
    <row r="758" s="19" customFormat="1" x14ac:dyDescent="0.25"/>
    <row r="759" s="19" customFormat="1" x14ac:dyDescent="0.25"/>
    <row r="760" s="19" customFormat="1" x14ac:dyDescent="0.25"/>
    <row r="761" s="19" customFormat="1" x14ac:dyDescent="0.25"/>
    <row r="762" s="19" customFormat="1" x14ac:dyDescent="0.25"/>
    <row r="763" s="19" customFormat="1" x14ac:dyDescent="0.25"/>
    <row r="764" s="19" customFormat="1" x14ac:dyDescent="0.25"/>
    <row r="765" s="19" customFormat="1" x14ac:dyDescent="0.25"/>
    <row r="766" s="19" customFormat="1" x14ac:dyDescent="0.25"/>
    <row r="767" s="19" customFormat="1" x14ac:dyDescent="0.25"/>
    <row r="768" s="19" customFormat="1" x14ac:dyDescent="0.25"/>
    <row r="769" s="19" customFormat="1" x14ac:dyDescent="0.25"/>
    <row r="770" s="19" customFormat="1" x14ac:dyDescent="0.25"/>
    <row r="771" s="19" customFormat="1" x14ac:dyDescent="0.25"/>
    <row r="772" s="19" customFormat="1" x14ac:dyDescent="0.25"/>
    <row r="773" s="19" customFormat="1" x14ac:dyDescent="0.25"/>
    <row r="774" s="19" customFormat="1" x14ac:dyDescent="0.25"/>
    <row r="775" s="19" customFormat="1" x14ac:dyDescent="0.25"/>
    <row r="776" s="19" customFormat="1" x14ac:dyDescent="0.25"/>
    <row r="777" s="19" customFormat="1" x14ac:dyDescent="0.25"/>
    <row r="778" s="19" customFormat="1" x14ac:dyDescent="0.25"/>
    <row r="779" s="19" customFormat="1" x14ac:dyDescent="0.25"/>
    <row r="780" s="19" customFormat="1" x14ac:dyDescent="0.25"/>
    <row r="781" s="19" customFormat="1" x14ac:dyDescent="0.25"/>
    <row r="782" s="19" customFormat="1" x14ac:dyDescent="0.25"/>
    <row r="783" s="19" customFormat="1" x14ac:dyDescent="0.25"/>
    <row r="784" s="19" customFormat="1" x14ac:dyDescent="0.25"/>
    <row r="785" s="19" customFormat="1" x14ac:dyDescent="0.25"/>
    <row r="786" s="19" customFormat="1" x14ac:dyDescent="0.25"/>
    <row r="787" s="19" customFormat="1" x14ac:dyDescent="0.25"/>
    <row r="788" s="19" customFormat="1" x14ac:dyDescent="0.25"/>
    <row r="789" s="19" customFormat="1" x14ac:dyDescent="0.25"/>
    <row r="790" s="19" customFormat="1" x14ac:dyDescent="0.25"/>
    <row r="791" s="19" customFormat="1" x14ac:dyDescent="0.25"/>
    <row r="792" s="19" customFormat="1" x14ac:dyDescent="0.25"/>
    <row r="793" s="19" customFormat="1" x14ac:dyDescent="0.25"/>
    <row r="794" s="19" customFormat="1" x14ac:dyDescent="0.25"/>
    <row r="795" s="19" customFormat="1" x14ac:dyDescent="0.25"/>
    <row r="796" s="19" customFormat="1" x14ac:dyDescent="0.25"/>
    <row r="797" s="19" customFormat="1" x14ac:dyDescent="0.25"/>
    <row r="798" s="19" customFormat="1" x14ac:dyDescent="0.25"/>
    <row r="799" s="19" customFormat="1" x14ac:dyDescent="0.25"/>
    <row r="800" s="19" customFormat="1" x14ac:dyDescent="0.25"/>
    <row r="801" s="19" customFormat="1" x14ac:dyDescent="0.25"/>
    <row r="802" s="19" customFormat="1" x14ac:dyDescent="0.25"/>
    <row r="803" s="19" customFormat="1" x14ac:dyDescent="0.25"/>
    <row r="804" s="19" customFormat="1" x14ac:dyDescent="0.25"/>
    <row r="805" s="19" customFormat="1" x14ac:dyDescent="0.25"/>
    <row r="806" s="19" customFormat="1" x14ac:dyDescent="0.25"/>
    <row r="807" s="19" customFormat="1" x14ac:dyDescent="0.25"/>
    <row r="808" s="19" customFormat="1" x14ac:dyDescent="0.25"/>
    <row r="809" s="19" customFormat="1" x14ac:dyDescent="0.25"/>
    <row r="810" s="19" customFormat="1" x14ac:dyDescent="0.25"/>
    <row r="811" s="19" customFormat="1" x14ac:dyDescent="0.25"/>
    <row r="812" s="19" customFormat="1" x14ac:dyDescent="0.25"/>
    <row r="813" s="19" customFormat="1" x14ac:dyDescent="0.25"/>
    <row r="814" s="19" customFormat="1" x14ac:dyDescent="0.25"/>
    <row r="815" s="19" customFormat="1" x14ac:dyDescent="0.25"/>
    <row r="816" s="19" customFormat="1" x14ac:dyDescent="0.25"/>
    <row r="817" s="19" customFormat="1" x14ac:dyDescent="0.25"/>
    <row r="818" s="19" customFormat="1" x14ac:dyDescent="0.25"/>
    <row r="819" s="19" customFormat="1" x14ac:dyDescent="0.25"/>
    <row r="820" s="19" customFormat="1" x14ac:dyDescent="0.25"/>
    <row r="821" s="19" customFormat="1" x14ac:dyDescent="0.25"/>
    <row r="822" s="19" customFormat="1" x14ac:dyDescent="0.25"/>
    <row r="823" s="19" customFormat="1" x14ac:dyDescent="0.25"/>
    <row r="824" s="19" customFormat="1" x14ac:dyDescent="0.25"/>
    <row r="825" s="19" customFormat="1" x14ac:dyDescent="0.25"/>
    <row r="826" s="19" customFormat="1" x14ac:dyDescent="0.25"/>
    <row r="827" s="19" customFormat="1" x14ac:dyDescent="0.25"/>
    <row r="828" s="19" customFormat="1" x14ac:dyDescent="0.25"/>
    <row r="829" s="19" customFormat="1" x14ac:dyDescent="0.25"/>
    <row r="830" s="19" customFormat="1" x14ac:dyDescent="0.25"/>
    <row r="831" s="19" customFormat="1" x14ac:dyDescent="0.25"/>
    <row r="832" s="19" customFormat="1" x14ac:dyDescent="0.25"/>
    <row r="833" s="19" customFormat="1" x14ac:dyDescent="0.25"/>
    <row r="834" s="19" customFormat="1" x14ac:dyDescent="0.25"/>
    <row r="835" s="19" customFormat="1" x14ac:dyDescent="0.25"/>
    <row r="836" s="19" customFormat="1" x14ac:dyDescent="0.25"/>
    <row r="837" s="19" customFormat="1" x14ac:dyDescent="0.25"/>
    <row r="838" s="19" customFormat="1" x14ac:dyDescent="0.25"/>
    <row r="839" s="19" customFormat="1" x14ac:dyDescent="0.25"/>
    <row r="840" s="19" customFormat="1" x14ac:dyDescent="0.25"/>
    <row r="841" s="19" customFormat="1" x14ac:dyDescent="0.25"/>
    <row r="842" s="19" customFormat="1" x14ac:dyDescent="0.25"/>
    <row r="843" s="19" customFormat="1" x14ac:dyDescent="0.25"/>
    <row r="844" s="19" customFormat="1" x14ac:dyDescent="0.25"/>
    <row r="845" s="19" customFormat="1" x14ac:dyDescent="0.25"/>
    <row r="846" s="19" customFormat="1" x14ac:dyDescent="0.25"/>
    <row r="847" s="19" customFormat="1" x14ac:dyDescent="0.25"/>
    <row r="848" s="19" customFormat="1" x14ac:dyDescent="0.25"/>
    <row r="849" s="19" customFormat="1" x14ac:dyDescent="0.25"/>
    <row r="850" s="19" customFormat="1" x14ac:dyDescent="0.25"/>
    <row r="851" s="19" customFormat="1" x14ac:dyDescent="0.25"/>
    <row r="852" s="19" customFormat="1" x14ac:dyDescent="0.25"/>
    <row r="853" s="19" customFormat="1" x14ac:dyDescent="0.25"/>
    <row r="854" s="19" customFormat="1" x14ac:dyDescent="0.25"/>
    <row r="855" s="19" customFormat="1" x14ac:dyDescent="0.25"/>
    <row r="856" s="19" customFormat="1" x14ac:dyDescent="0.25"/>
    <row r="857" s="19" customFormat="1" x14ac:dyDescent="0.25"/>
    <row r="858" s="19" customFormat="1" x14ac:dyDescent="0.25"/>
    <row r="859" s="19" customFormat="1" x14ac:dyDescent="0.25"/>
    <row r="860" s="19" customFormat="1" x14ac:dyDescent="0.25"/>
    <row r="861" s="19" customFormat="1" x14ac:dyDescent="0.25"/>
    <row r="862" s="19" customFormat="1" x14ac:dyDescent="0.25"/>
    <row r="863" s="19" customFormat="1" x14ac:dyDescent="0.25"/>
    <row r="864" s="19" customFormat="1" x14ac:dyDescent="0.25"/>
    <row r="865" s="19" customFormat="1" x14ac:dyDescent="0.25"/>
    <row r="866" s="19" customFormat="1" x14ac:dyDescent="0.25"/>
    <row r="867" s="19" customFormat="1" x14ac:dyDescent="0.25"/>
    <row r="868" s="19" customFormat="1" x14ac:dyDescent="0.25"/>
    <row r="869" s="19" customFormat="1" x14ac:dyDescent="0.25"/>
    <row r="870" s="19" customFormat="1" x14ac:dyDescent="0.25"/>
    <row r="871" s="19" customFormat="1" x14ac:dyDescent="0.25"/>
  </sheetData>
  <mergeCells count="39">
    <mergeCell ref="E23:K23"/>
    <mergeCell ref="B19:D19"/>
    <mergeCell ref="E19:K19"/>
    <mergeCell ref="E20:K20"/>
    <mergeCell ref="E21:K21"/>
    <mergeCell ref="E22:K22"/>
    <mergeCell ref="E24:K24"/>
    <mergeCell ref="E12:K12"/>
    <mergeCell ref="B18:D18"/>
    <mergeCell ref="B14:D14"/>
    <mergeCell ref="E17:K17"/>
    <mergeCell ref="E18:K18"/>
    <mergeCell ref="B24:D24"/>
    <mergeCell ref="B12:D12"/>
    <mergeCell ref="B13:D13"/>
    <mergeCell ref="B15:D15"/>
    <mergeCell ref="B16:D16"/>
    <mergeCell ref="B17:D17"/>
    <mergeCell ref="B20:D20"/>
    <mergeCell ref="B21:D21"/>
    <mergeCell ref="B22:D22"/>
    <mergeCell ref="B23:D23"/>
    <mergeCell ref="E7:K7"/>
    <mergeCell ref="E8:K8"/>
    <mergeCell ref="E9:K9"/>
    <mergeCell ref="B7:D7"/>
    <mergeCell ref="B8:D8"/>
    <mergeCell ref="B9:D9"/>
    <mergeCell ref="E11:K11"/>
    <mergeCell ref="B11:D11"/>
    <mergeCell ref="E13:K13"/>
    <mergeCell ref="E15:K15"/>
    <mergeCell ref="E16:K16"/>
    <mergeCell ref="E14:K14"/>
    <mergeCell ref="B2:C4"/>
    <mergeCell ref="D2:H4"/>
    <mergeCell ref="I3:K4"/>
    <mergeCell ref="I2:J2"/>
    <mergeCell ref="B6:K6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CU291"/>
  <sheetViews>
    <sheetView tabSelected="1" workbookViewId="0">
      <selection activeCell="G8" sqref="G8:M8"/>
    </sheetView>
  </sheetViews>
  <sheetFormatPr defaultRowHeight="15" x14ac:dyDescent="0.25"/>
  <cols>
    <col min="1" max="1" width="2.42578125" customWidth="1"/>
    <col min="2" max="2" width="3.85546875" customWidth="1"/>
    <col min="3" max="5" width="5.28515625" customWidth="1"/>
    <col min="6" max="6" width="20.7109375" customWidth="1"/>
    <col min="7" max="7" width="5.85546875" customWidth="1"/>
    <col min="8" max="8" width="5.5703125" customWidth="1"/>
    <col min="9" max="9" width="6.85546875" customWidth="1"/>
    <col min="10" max="10" width="7" customWidth="1"/>
    <col min="11" max="11" width="6.5703125" customWidth="1"/>
    <col min="12" max="12" width="8.28515625" customWidth="1"/>
    <col min="13" max="13" width="11.28515625" customWidth="1"/>
    <col min="14" max="14" width="3" customWidth="1"/>
    <col min="15" max="15" width="9.85546875" style="56" customWidth="1"/>
    <col min="16" max="16" width="15.85546875" style="56" hidden="1" customWidth="1"/>
    <col min="17" max="17" width="9.140625" style="56" customWidth="1"/>
    <col min="18" max="18" width="14.140625" style="56" hidden="1" customWidth="1"/>
    <col min="19" max="20" width="9.140625" style="56" hidden="1" customWidth="1"/>
    <col min="21" max="99" width="9.140625" style="56" customWidth="1"/>
  </cols>
  <sheetData>
    <row r="1" spans="1:20" ht="12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ht="7.5" customHeight="1" x14ac:dyDescent="0.25">
      <c r="A2" s="1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1"/>
      <c r="P2" s="157" t="s">
        <v>25</v>
      </c>
    </row>
    <row r="3" spans="1:20" ht="18.75" x14ac:dyDescent="0.25">
      <c r="A3" s="1"/>
      <c r="B3" s="9"/>
      <c r="C3" s="10"/>
      <c r="D3" s="10"/>
      <c r="E3" s="10"/>
      <c r="F3" s="169" t="s">
        <v>345</v>
      </c>
      <c r="G3" s="169"/>
      <c r="H3" s="169"/>
      <c r="I3" s="169"/>
      <c r="J3" s="169"/>
      <c r="K3" s="169"/>
      <c r="L3" s="169"/>
      <c r="M3" s="11"/>
      <c r="N3" s="1"/>
      <c r="P3" s="157"/>
      <c r="Q3" s="57"/>
    </row>
    <row r="4" spans="1:20" ht="26.25" x14ac:dyDescent="0.25">
      <c r="A4" s="1"/>
      <c r="B4" s="9"/>
      <c r="C4" s="10"/>
      <c r="D4" s="10"/>
      <c r="E4" s="10"/>
      <c r="F4" s="158" t="s">
        <v>288</v>
      </c>
      <c r="G4" s="158"/>
      <c r="H4" s="158"/>
      <c r="I4" s="158"/>
      <c r="J4" s="158"/>
      <c r="K4" s="158"/>
      <c r="L4" s="158"/>
      <c r="M4" s="11"/>
      <c r="N4" s="1"/>
    </row>
    <row r="5" spans="1:20" ht="9" customHeight="1" thickBot="1" x14ac:dyDescent="0.3">
      <c r="A5" s="1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"/>
    </row>
    <row r="6" spans="1:20" ht="13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0" ht="18.75" customHeight="1" thickBot="1" x14ac:dyDescent="0.3">
      <c r="A7" s="1"/>
      <c r="B7" s="134" t="s">
        <v>23</v>
      </c>
      <c r="C7" s="134"/>
      <c r="D7" s="134"/>
      <c r="E7" s="134"/>
      <c r="F7" s="134"/>
      <c r="G7" s="133"/>
      <c r="H7" s="133"/>
      <c r="I7" s="133"/>
      <c r="J7" s="133"/>
      <c r="K7" s="133"/>
      <c r="L7" s="133"/>
      <c r="M7" s="133"/>
      <c r="N7" s="1"/>
    </row>
    <row r="8" spans="1:20" ht="18.75" customHeight="1" x14ac:dyDescent="0.25">
      <c r="A8" s="1"/>
      <c r="B8" s="170" t="s">
        <v>350</v>
      </c>
      <c r="C8" s="171"/>
      <c r="D8" s="171"/>
      <c r="E8" s="171"/>
      <c r="F8" s="172"/>
      <c r="G8" s="155" t="s">
        <v>351</v>
      </c>
      <c r="H8" s="156"/>
      <c r="I8" s="156"/>
      <c r="J8" s="156"/>
      <c r="K8" s="156"/>
      <c r="L8" s="156"/>
      <c r="M8" s="173"/>
      <c r="N8" s="1"/>
      <c r="R8" s="108" t="s">
        <v>351</v>
      </c>
      <c r="S8" s="109">
        <v>0.5</v>
      </c>
      <c r="T8" s="224" t="s">
        <v>352</v>
      </c>
    </row>
    <row r="9" spans="1:20" ht="18.75" customHeight="1" thickBot="1" x14ac:dyDescent="0.3">
      <c r="A9" s="1"/>
      <c r="B9" s="134" t="s">
        <v>24</v>
      </c>
      <c r="C9" s="134"/>
      <c r="D9" s="134"/>
      <c r="E9" s="134"/>
      <c r="F9" s="134"/>
      <c r="G9" s="133"/>
      <c r="H9" s="133"/>
      <c r="I9" s="133"/>
      <c r="J9" s="133"/>
      <c r="K9" s="133"/>
      <c r="L9" s="133"/>
      <c r="M9" s="133"/>
      <c r="N9" s="1"/>
      <c r="P9" s="58" t="str">
        <f>IF(G7="Met-Ed", "ME_SVC_CTR", IF(G7="Penelec", "PN_SVC_CTR", IF(G7="Penn Power", "PP_SVC_CTR", "WPP_SVC_CTR")))</f>
        <v>WPP_SVC_CTR</v>
      </c>
      <c r="R9" s="226" t="s">
        <v>353</v>
      </c>
      <c r="S9" s="227">
        <v>1</v>
      </c>
      <c r="T9" s="225">
        <f>VLOOKUP(G8,R8:S10,2,FALSE)</f>
        <v>0.5</v>
      </c>
    </row>
    <row r="10" spans="1:20" ht="19.5" customHeight="1" thickBot="1" x14ac:dyDescent="0.3">
      <c r="A10" s="1"/>
      <c r="B10" s="134" t="s">
        <v>54</v>
      </c>
      <c r="C10" s="134"/>
      <c r="D10" s="134"/>
      <c r="E10" s="134"/>
      <c r="F10" s="134"/>
      <c r="G10" s="133"/>
      <c r="H10" s="133"/>
      <c r="I10" s="133"/>
      <c r="J10" s="133"/>
      <c r="K10" s="133"/>
      <c r="L10" s="133"/>
      <c r="M10" s="133"/>
      <c r="N10" s="1"/>
      <c r="R10" s="228" t="s">
        <v>357</v>
      </c>
      <c r="S10" s="229">
        <v>1</v>
      </c>
    </row>
    <row r="11" spans="1:20" ht="19.5" customHeight="1" x14ac:dyDescent="0.25">
      <c r="A11" s="1"/>
      <c r="B11" s="146" t="s">
        <v>268</v>
      </c>
      <c r="C11" s="147"/>
      <c r="D11" s="147"/>
      <c r="E11" s="147"/>
      <c r="F11" s="148"/>
      <c r="G11" s="155"/>
      <c r="H11" s="156"/>
      <c r="I11" s="156"/>
      <c r="J11" s="156"/>
      <c r="K11" s="156"/>
      <c r="L11" s="156"/>
      <c r="M11" s="156"/>
      <c r="N11" s="1"/>
    </row>
    <row r="12" spans="1:20" ht="33.75" customHeight="1" x14ac:dyDescent="0.25">
      <c r="A12" s="1"/>
      <c r="B12" s="152" t="s">
        <v>306</v>
      </c>
      <c r="C12" s="153"/>
      <c r="D12" s="153"/>
      <c r="E12" s="153"/>
      <c r="F12" s="154"/>
      <c r="G12" s="166"/>
      <c r="H12" s="167"/>
      <c r="I12" s="167"/>
      <c r="J12" s="167"/>
      <c r="K12" s="167"/>
      <c r="L12" s="167"/>
      <c r="M12" s="168"/>
      <c r="N12" s="1"/>
    </row>
    <row r="13" spans="1:20" ht="34.5" customHeight="1" x14ac:dyDescent="0.25">
      <c r="A13" s="1"/>
      <c r="B13" s="134" t="s">
        <v>55</v>
      </c>
      <c r="C13" s="134"/>
      <c r="D13" s="134"/>
      <c r="E13" s="134"/>
      <c r="F13" s="134"/>
      <c r="G13" s="159"/>
      <c r="H13" s="160"/>
      <c r="I13" s="161" t="str">
        <f>IF((ROUND(G13,2)+ROUND(G15,2))=ROUND(G34,2),"Correct", "← CIAC Incentive + Cost of Removal Incentive must equal Total Incentive")</f>
        <v>Correct</v>
      </c>
      <c r="J13" s="162"/>
      <c r="K13" s="162"/>
      <c r="L13" s="162"/>
      <c r="M13" s="163"/>
      <c r="N13" s="1"/>
    </row>
    <row r="14" spans="1:20" ht="33.75" customHeight="1" x14ac:dyDescent="0.25">
      <c r="A14" s="1"/>
      <c r="B14" s="152" t="s">
        <v>292</v>
      </c>
      <c r="C14" s="153"/>
      <c r="D14" s="153"/>
      <c r="E14" s="153"/>
      <c r="F14" s="154"/>
      <c r="G14" s="166"/>
      <c r="H14" s="167"/>
      <c r="I14" s="167"/>
      <c r="J14" s="167"/>
      <c r="K14" s="167"/>
      <c r="L14" s="167"/>
      <c r="M14" s="168"/>
      <c r="N14" s="1"/>
    </row>
    <row r="15" spans="1:20" ht="33" customHeight="1" x14ac:dyDescent="0.25">
      <c r="A15" s="1"/>
      <c r="B15" s="134" t="s">
        <v>56</v>
      </c>
      <c r="C15" s="134"/>
      <c r="D15" s="134"/>
      <c r="E15" s="134"/>
      <c r="F15" s="134"/>
      <c r="G15" s="164"/>
      <c r="H15" s="165"/>
      <c r="I15" s="161" t="str">
        <f>IF((ROUND(G13,2)+ROUND(G15,2))=ROUND(G34,2),"Correct", "← CIAC Incentive + Cost of Removal Incentive must equal Total Incentive")</f>
        <v>Correct</v>
      </c>
      <c r="J15" s="162"/>
      <c r="K15" s="162"/>
      <c r="L15" s="162"/>
      <c r="M15" s="163"/>
      <c r="N15" s="1"/>
    </row>
    <row r="16" spans="1:20" ht="18.75" customHeight="1" x14ac:dyDescent="0.25">
      <c r="A16" s="1"/>
      <c r="B16" s="134" t="s">
        <v>57</v>
      </c>
      <c r="C16" s="134"/>
      <c r="D16" s="134"/>
      <c r="E16" s="134"/>
      <c r="F16" s="134"/>
      <c r="G16" s="133"/>
      <c r="H16" s="133"/>
      <c r="I16" s="133"/>
      <c r="J16" s="133"/>
      <c r="K16" s="133"/>
      <c r="L16" s="133"/>
      <c r="M16" s="133"/>
      <c r="N16" s="1"/>
    </row>
    <row r="17" spans="1:14" ht="18.75" customHeight="1" x14ac:dyDescent="0.25">
      <c r="A17" s="1"/>
      <c r="B17" s="134" t="s">
        <v>58</v>
      </c>
      <c r="C17" s="134"/>
      <c r="D17" s="134"/>
      <c r="E17" s="134"/>
      <c r="F17" s="134"/>
      <c r="G17" s="133"/>
      <c r="H17" s="133"/>
      <c r="I17" s="133"/>
      <c r="J17" s="133"/>
      <c r="K17" s="133"/>
      <c r="L17" s="133"/>
      <c r="M17" s="133"/>
      <c r="N17" s="1"/>
    </row>
    <row r="18" spans="1:14" ht="18.75" customHeight="1" x14ac:dyDescent="0.25">
      <c r="A18" s="1"/>
      <c r="B18" s="134" t="s">
        <v>59</v>
      </c>
      <c r="C18" s="134"/>
      <c r="D18" s="134"/>
      <c r="E18" s="134"/>
      <c r="F18" s="134"/>
      <c r="G18" s="143"/>
      <c r="H18" s="133"/>
      <c r="I18" s="133"/>
      <c r="J18" s="133"/>
      <c r="K18" s="133"/>
      <c r="L18" s="133"/>
      <c r="M18" s="133"/>
      <c r="N18" s="1"/>
    </row>
    <row r="19" spans="1:14" ht="18.75" customHeight="1" x14ac:dyDescent="0.25">
      <c r="A19" s="1"/>
      <c r="B19" s="134" t="s">
        <v>60</v>
      </c>
      <c r="C19" s="134"/>
      <c r="D19" s="134"/>
      <c r="E19" s="134"/>
      <c r="F19" s="134"/>
      <c r="G19" s="144"/>
      <c r="H19" s="144"/>
      <c r="I19" s="144"/>
      <c r="J19" s="144"/>
      <c r="K19" s="144"/>
      <c r="L19" s="144"/>
      <c r="M19" s="144"/>
      <c r="N19" s="1"/>
    </row>
    <row r="20" spans="1:14" ht="18.75" customHeight="1" x14ac:dyDescent="0.25">
      <c r="A20" s="1"/>
      <c r="B20" s="134" t="s">
        <v>61</v>
      </c>
      <c r="C20" s="134"/>
      <c r="D20" s="134"/>
      <c r="E20" s="134"/>
      <c r="F20" s="134"/>
      <c r="G20" s="145"/>
      <c r="H20" s="145"/>
      <c r="I20" s="145"/>
      <c r="J20" s="145"/>
      <c r="K20" s="145"/>
      <c r="L20" s="145"/>
      <c r="M20" s="145"/>
      <c r="N20" s="1"/>
    </row>
    <row r="21" spans="1:14" ht="18.75" customHeight="1" x14ac:dyDescent="0.25">
      <c r="A21" s="1"/>
      <c r="B21" s="146" t="s">
        <v>290</v>
      </c>
      <c r="C21" s="147"/>
      <c r="D21" s="147"/>
      <c r="E21" s="147"/>
      <c r="F21" s="148"/>
      <c r="G21" s="149"/>
      <c r="H21" s="150"/>
      <c r="I21" s="150"/>
      <c r="J21" s="150"/>
      <c r="K21" s="150"/>
      <c r="L21" s="150"/>
      <c r="M21" s="151"/>
      <c r="N21" s="1"/>
    </row>
    <row r="22" spans="1:14" ht="18.75" customHeight="1" x14ac:dyDescent="0.25">
      <c r="A22" s="1"/>
      <c r="B22" s="134" t="s">
        <v>291</v>
      </c>
      <c r="C22" s="134"/>
      <c r="D22" s="134"/>
      <c r="E22" s="134"/>
      <c r="F22" s="134"/>
      <c r="G22" s="133"/>
      <c r="H22" s="133"/>
      <c r="I22" s="133"/>
      <c r="J22" s="133"/>
      <c r="K22" s="133"/>
      <c r="L22" s="133"/>
      <c r="M22" s="133"/>
      <c r="N22" s="1"/>
    </row>
    <row r="23" spans="1:14" ht="17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56" customFormat="1" ht="15.75" customHeight="1" x14ac:dyDescent="0.25"/>
    <row r="25" spans="1:14" ht="18.75" customHeight="1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23.25" customHeight="1" x14ac:dyDescent="0.25">
      <c r="A26" s="1"/>
      <c r="B26" s="137" t="s">
        <v>62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9"/>
      <c r="N26" s="1"/>
    </row>
    <row r="27" spans="1:14" ht="23.25" customHeight="1" x14ac:dyDescent="0.25">
      <c r="A27" s="1"/>
      <c r="B27" s="140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2"/>
      <c r="N27" s="1"/>
    </row>
    <row r="28" spans="1:14" ht="23.25" customHeight="1" x14ac:dyDescent="0.25">
      <c r="A28" s="1"/>
      <c r="B28" s="123" t="s">
        <v>63</v>
      </c>
      <c r="C28" s="124"/>
      <c r="D28" s="124"/>
      <c r="E28" s="124"/>
      <c r="F28" s="124"/>
      <c r="G28" s="135" t="str">
        <f>IF(G7="", "", G7)</f>
        <v/>
      </c>
      <c r="H28" s="135"/>
      <c r="I28" s="135"/>
      <c r="J28" s="135"/>
      <c r="K28" s="135"/>
      <c r="L28" s="135"/>
      <c r="M28" s="136"/>
      <c r="N28" s="1"/>
    </row>
    <row r="29" spans="1:14" ht="23.25" customHeight="1" x14ac:dyDescent="0.25">
      <c r="A29" s="1"/>
      <c r="B29" s="123" t="s">
        <v>65</v>
      </c>
      <c r="C29" s="124"/>
      <c r="D29" s="124"/>
      <c r="E29" s="124"/>
      <c r="F29" s="124"/>
      <c r="G29" s="127"/>
      <c r="H29" s="127"/>
      <c r="I29" s="127"/>
      <c r="J29" s="127"/>
      <c r="K29" s="127"/>
      <c r="L29" s="127"/>
      <c r="M29" s="128"/>
      <c r="N29" s="1"/>
    </row>
    <row r="30" spans="1:14" ht="23.25" customHeight="1" x14ac:dyDescent="0.25">
      <c r="A30" s="1"/>
      <c r="B30" s="123" t="s">
        <v>64</v>
      </c>
      <c r="C30" s="124"/>
      <c r="D30" s="124"/>
      <c r="E30" s="124"/>
      <c r="F30" s="124"/>
      <c r="G30" s="127"/>
      <c r="H30" s="127"/>
      <c r="I30" s="127"/>
      <c r="J30" s="127"/>
      <c r="K30" s="127"/>
      <c r="L30" s="127"/>
      <c r="M30" s="128"/>
      <c r="N30" s="1"/>
    </row>
    <row r="31" spans="1:14" ht="23.25" customHeight="1" x14ac:dyDescent="0.25">
      <c r="A31" s="1"/>
      <c r="B31" s="123" t="s">
        <v>66</v>
      </c>
      <c r="C31" s="124"/>
      <c r="D31" s="124"/>
      <c r="E31" s="124"/>
      <c r="F31" s="124"/>
      <c r="G31" s="127"/>
      <c r="H31" s="127"/>
      <c r="I31" s="127"/>
      <c r="J31" s="127"/>
      <c r="K31" s="127"/>
      <c r="L31" s="127"/>
      <c r="M31" s="128"/>
      <c r="N31" s="1"/>
    </row>
    <row r="32" spans="1:14" ht="23.25" customHeight="1" x14ac:dyDescent="0.25">
      <c r="A32" s="1"/>
      <c r="B32" s="123" t="s">
        <v>289</v>
      </c>
      <c r="C32" s="124"/>
      <c r="D32" s="124"/>
      <c r="E32" s="124"/>
      <c r="F32" s="124"/>
      <c r="G32" s="129">
        <f>Calculator!N16</f>
        <v>0</v>
      </c>
      <c r="H32" s="129"/>
      <c r="I32" s="129"/>
      <c r="J32" s="129"/>
      <c r="K32" s="129"/>
      <c r="L32" s="129"/>
      <c r="M32" s="130"/>
      <c r="N32" s="1"/>
    </row>
    <row r="33" spans="1:14" ht="23.25" customHeight="1" x14ac:dyDescent="0.25">
      <c r="A33" s="1"/>
      <c r="B33" s="123" t="s">
        <v>323</v>
      </c>
      <c r="C33" s="124"/>
      <c r="D33" s="124"/>
      <c r="E33" s="124"/>
      <c r="F33" s="124"/>
      <c r="G33" s="131">
        <f>Calculator!S16</f>
        <v>0</v>
      </c>
      <c r="H33" s="131"/>
      <c r="I33" s="131"/>
      <c r="J33" s="131"/>
      <c r="K33" s="131"/>
      <c r="L33" s="131"/>
      <c r="M33" s="132"/>
      <c r="N33" s="1"/>
    </row>
    <row r="34" spans="1:14" ht="23.25" customHeight="1" thickBot="1" x14ac:dyDescent="0.3">
      <c r="A34" s="1"/>
      <c r="B34" s="125" t="s">
        <v>67</v>
      </c>
      <c r="C34" s="126"/>
      <c r="D34" s="126"/>
      <c r="E34" s="126"/>
      <c r="F34" s="126"/>
      <c r="G34" s="121">
        <f>Calculator!Q16</f>
        <v>0</v>
      </c>
      <c r="H34" s="121"/>
      <c r="I34" s="121"/>
      <c r="J34" s="121"/>
      <c r="K34" s="121"/>
      <c r="L34" s="121"/>
      <c r="M34" s="122"/>
      <c r="N34" s="1"/>
    </row>
    <row r="35" spans="1:14" ht="22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s="56" customFormat="1" x14ac:dyDescent="0.25"/>
    <row r="37" spans="1:14" s="56" customFormat="1" x14ac:dyDescent="0.25"/>
    <row r="38" spans="1:14" s="56" customFormat="1" x14ac:dyDescent="0.25"/>
    <row r="39" spans="1:14" s="56" customFormat="1" x14ac:dyDescent="0.25"/>
    <row r="40" spans="1:14" s="56" customFormat="1" x14ac:dyDescent="0.25"/>
    <row r="41" spans="1:14" s="56" customFormat="1" x14ac:dyDescent="0.25"/>
    <row r="42" spans="1:14" s="56" customFormat="1" x14ac:dyDescent="0.25"/>
    <row r="43" spans="1:14" s="56" customFormat="1" x14ac:dyDescent="0.25"/>
    <row r="44" spans="1:14" s="56" customFormat="1" x14ac:dyDescent="0.25"/>
    <row r="45" spans="1:14" s="56" customFormat="1" x14ac:dyDescent="0.25"/>
    <row r="46" spans="1:14" s="56" customFormat="1" x14ac:dyDescent="0.25"/>
    <row r="47" spans="1:14" s="56" customFormat="1" x14ac:dyDescent="0.25"/>
    <row r="48" spans="1:14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</sheetData>
  <sheetProtection algorithmName="SHA-512" hashValue="ubYYy6qHXWEjvjcp7iY87GpgasDzemZkQXz/i0GqaNx3ndBzUhms+isnqf3L1b9TtnijOYGA0qguFuOBhqjQjQ==" saltValue="yPUoOUEu6rzyTFPqSiLU/Q==" spinCount="100000" sheet="1" selectLockedCells="1"/>
  <mergeCells count="52">
    <mergeCell ref="P2:P3"/>
    <mergeCell ref="F4:L4"/>
    <mergeCell ref="G13:H13"/>
    <mergeCell ref="I13:M13"/>
    <mergeCell ref="G15:H15"/>
    <mergeCell ref="I15:M15"/>
    <mergeCell ref="G12:M12"/>
    <mergeCell ref="G14:M14"/>
    <mergeCell ref="F3:L3"/>
    <mergeCell ref="B13:F13"/>
    <mergeCell ref="B8:F8"/>
    <mergeCell ref="G8:M8"/>
    <mergeCell ref="B21:F21"/>
    <mergeCell ref="G21:M21"/>
    <mergeCell ref="B7:F7"/>
    <mergeCell ref="G7:M7"/>
    <mergeCell ref="B9:F9"/>
    <mergeCell ref="G9:M9"/>
    <mergeCell ref="B15:F15"/>
    <mergeCell ref="B16:F16"/>
    <mergeCell ref="G10:M10"/>
    <mergeCell ref="G16:M16"/>
    <mergeCell ref="B10:F10"/>
    <mergeCell ref="B12:F12"/>
    <mergeCell ref="G11:M11"/>
    <mergeCell ref="B11:F11"/>
    <mergeCell ref="B14:F14"/>
    <mergeCell ref="B17:F17"/>
    <mergeCell ref="B18:F18"/>
    <mergeCell ref="B19:F19"/>
    <mergeCell ref="B20:F20"/>
    <mergeCell ref="G17:M17"/>
    <mergeCell ref="G18:M18"/>
    <mergeCell ref="G19:M19"/>
    <mergeCell ref="G20:M20"/>
    <mergeCell ref="G22:M22"/>
    <mergeCell ref="B22:F22"/>
    <mergeCell ref="B28:F28"/>
    <mergeCell ref="B29:F29"/>
    <mergeCell ref="G28:M28"/>
    <mergeCell ref="G29:M29"/>
    <mergeCell ref="B26:M27"/>
    <mergeCell ref="G34:M34"/>
    <mergeCell ref="B30:F30"/>
    <mergeCell ref="B31:F31"/>
    <mergeCell ref="B32:F32"/>
    <mergeCell ref="B33:F33"/>
    <mergeCell ref="B34:F34"/>
    <mergeCell ref="G30:M30"/>
    <mergeCell ref="G31:M31"/>
    <mergeCell ref="G32:M32"/>
    <mergeCell ref="G33:M33"/>
  </mergeCells>
  <conditionalFormatting sqref="I13:M13 I15:M15">
    <cfRule type="expression" dxfId="2" priority="3">
      <formula>IF($I$13="Correct", TRUE, FALSE)</formula>
    </cfRule>
    <cfRule type="expression" dxfId="1" priority="4">
      <formula>IF($I$13="← CIAC Incentive + Cost of Removal Incentive must equal Total Incentive", TRUE, FALSE)</formula>
    </cfRule>
  </conditionalFormatting>
  <dataValidations count="3">
    <dataValidation type="list" allowBlank="1" showInputMessage="1" showErrorMessage="1" sqref="G9:M9" xr:uid="{00000000-0002-0000-0100-000000000000}">
      <formula1>INDIRECT($P$9)</formula1>
    </dataValidation>
    <dataValidation type="list" allowBlank="1" showInputMessage="1" showErrorMessage="1" sqref="G7:M7" xr:uid="{00000000-0002-0000-0100-000001000000}">
      <formula1>Op_Co</formula1>
    </dataValidation>
    <dataValidation type="list" allowBlank="1" showInputMessage="1" showErrorMessage="1" sqref="G8:M8" xr:uid="{108D57F7-E414-455C-90AC-39E28B1CB1D6}">
      <formula1>$R$8:$R$10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016C900-398C-48B2-96B0-4A76AF952956}">
            <xm:f>NOT(ISERROR(SEARCH("'Met-Ed LCI/SCI'",G8)))</xm:f>
            <xm:f>"'Met-Ed LCI/SCI'"</xm:f>
            <x14:dxf>
              <fill>
                <patternFill>
                  <bgColor rgb="FFFFFF00"/>
                </patternFill>
              </fill>
            </x14:dxf>
          </x14:cfRule>
          <xm:sqref>G8:M8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IV658"/>
  <sheetViews>
    <sheetView zoomScale="130" zoomScaleNormal="130" workbookViewId="0">
      <selection activeCell="D18" sqref="D18"/>
    </sheetView>
  </sheetViews>
  <sheetFormatPr defaultRowHeight="15" x14ac:dyDescent="0.25"/>
  <cols>
    <col min="1" max="1" width="1.7109375" customWidth="1"/>
    <col min="2" max="2" width="7.140625" customWidth="1"/>
    <col min="3" max="3" width="21.42578125" customWidth="1"/>
    <col min="4" max="4" width="23.7109375" customWidth="1"/>
    <col min="5" max="5" width="27.28515625" bestFit="1" customWidth="1"/>
    <col min="6" max="6" width="13.140625" customWidth="1"/>
    <col min="7" max="7" width="12.28515625" customWidth="1"/>
    <col min="8" max="8" width="19.5703125" customWidth="1"/>
    <col min="9" max="9" width="12.140625" customWidth="1"/>
    <col min="10" max="10" width="17.7109375" customWidth="1"/>
    <col min="11" max="11" width="12.42578125" customWidth="1"/>
    <col min="12" max="12" width="11.5703125" customWidth="1"/>
    <col min="13" max="13" width="8.5703125" customWidth="1"/>
    <col min="14" max="14" width="15.7109375" customWidth="1"/>
    <col min="15" max="15" width="14.42578125" customWidth="1"/>
    <col min="16" max="16" width="19.140625" customWidth="1"/>
    <col min="17" max="17" width="17.85546875" customWidth="1"/>
    <col min="18" max="18" width="18.28515625" customWidth="1"/>
    <col min="19" max="19" width="12.85546875" customWidth="1"/>
    <col min="20" max="20" width="0" hidden="1" customWidth="1"/>
    <col min="21" max="21" width="19.28515625" style="19" hidden="1" customWidth="1"/>
    <col min="22" max="22" width="9.140625" style="19" hidden="1" customWidth="1"/>
    <col min="23" max="23" width="12.85546875" style="19" hidden="1" customWidth="1"/>
    <col min="24" max="25" width="9.28515625" style="19" hidden="1" customWidth="1"/>
    <col min="26" max="26" width="11.85546875" style="19" hidden="1" customWidth="1"/>
    <col min="27" max="27" width="10.5703125" style="19" hidden="1" customWidth="1"/>
    <col min="28" max="29" width="9.28515625" style="19" hidden="1" customWidth="1"/>
    <col min="30" max="30" width="11" style="19" hidden="1" customWidth="1"/>
    <col min="31" max="31" width="11.140625" style="19" hidden="1" customWidth="1"/>
    <col min="32" max="33" width="9.28515625" style="19" hidden="1" customWidth="1"/>
    <col min="34" max="34" width="10.85546875" style="19" hidden="1" customWidth="1"/>
    <col min="35" max="37" width="9.28515625" style="19" hidden="1" customWidth="1"/>
    <col min="38" max="38" width="10.7109375" style="19" hidden="1" customWidth="1"/>
    <col min="39" max="39" width="9.85546875" style="19" hidden="1" customWidth="1"/>
    <col min="40" max="45" width="9.28515625" style="19" hidden="1" customWidth="1"/>
    <col min="46" max="47" width="11.85546875" style="19" hidden="1" customWidth="1"/>
    <col min="48" max="55" width="9.28515625" style="19" hidden="1" customWidth="1"/>
    <col min="56" max="58" width="9.140625" style="19" hidden="1" customWidth="1"/>
    <col min="59" max="59" width="9.85546875" style="19" hidden="1" customWidth="1"/>
    <col min="60" max="75" width="9.140625" style="19" hidden="1" customWidth="1"/>
    <col min="76" max="76" width="9.140625" customWidth="1"/>
  </cols>
  <sheetData>
    <row r="1" spans="1:256" ht="9" customHeight="1" thickBot="1" x14ac:dyDescent="0.4">
      <c r="A1" s="20"/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</row>
    <row r="2" spans="1:256" ht="27.75" customHeight="1" thickBot="1" x14ac:dyDescent="0.4">
      <c r="A2" s="20"/>
      <c r="B2" s="176" t="s">
        <v>346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8"/>
      <c r="T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</row>
    <row r="3" spans="1:256" ht="9" customHeight="1" thickBot="1" x14ac:dyDescent="0.4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75" t="s">
        <v>340</v>
      </c>
      <c r="W3" s="175" t="s">
        <v>344</v>
      </c>
      <c r="X3" s="174" t="s">
        <v>293</v>
      </c>
      <c r="Y3" s="174"/>
      <c r="Z3" s="174"/>
      <c r="AA3" s="174"/>
      <c r="AB3" s="174" t="s">
        <v>294</v>
      </c>
      <c r="AC3" s="174"/>
      <c r="AD3" s="174"/>
      <c r="AE3" s="174"/>
      <c r="AF3" s="174" t="s">
        <v>295</v>
      </c>
      <c r="AG3" s="174"/>
      <c r="AH3" s="174"/>
      <c r="AI3" s="174"/>
      <c r="AJ3" s="174" t="s">
        <v>296</v>
      </c>
      <c r="AK3" s="174"/>
      <c r="AL3" s="174"/>
      <c r="AM3" s="174"/>
      <c r="AN3" s="174" t="s">
        <v>297</v>
      </c>
      <c r="AO3" s="174"/>
      <c r="AP3" s="174"/>
      <c r="AQ3" s="174"/>
      <c r="AR3" s="174" t="s">
        <v>298</v>
      </c>
      <c r="AS3" s="174"/>
      <c r="AT3" s="174"/>
      <c r="AU3" s="174"/>
      <c r="AV3" s="174" t="s">
        <v>299</v>
      </c>
      <c r="AW3" s="174"/>
      <c r="AX3" s="174"/>
      <c r="AY3" s="174"/>
      <c r="AZ3" s="174" t="s">
        <v>300</v>
      </c>
      <c r="BA3" s="174"/>
      <c r="BB3" s="174"/>
      <c r="BC3" s="174"/>
      <c r="BD3" s="174" t="s">
        <v>319</v>
      </c>
      <c r="BE3" s="174"/>
      <c r="BF3" s="174"/>
      <c r="BG3" s="174"/>
      <c r="BH3" s="174" t="s">
        <v>320</v>
      </c>
      <c r="BI3" s="174"/>
      <c r="BJ3" s="174"/>
      <c r="BK3" s="174"/>
      <c r="BL3" s="174" t="s">
        <v>318</v>
      </c>
      <c r="BM3" s="174"/>
      <c r="BN3" s="174"/>
      <c r="BO3" s="174"/>
      <c r="BP3" s="174" t="s">
        <v>321</v>
      </c>
      <c r="BQ3" s="174"/>
      <c r="BR3" s="174"/>
      <c r="BS3" s="174"/>
      <c r="BT3" s="174" t="s">
        <v>322</v>
      </c>
      <c r="BU3" s="174"/>
      <c r="BV3" s="174"/>
      <c r="BW3" s="174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</row>
    <row r="4" spans="1:256" s="22" customFormat="1" ht="20.100000000000001" customHeight="1" x14ac:dyDescent="0.35">
      <c r="A4" s="20"/>
      <c r="B4" s="179" t="s">
        <v>267</v>
      </c>
      <c r="C4" s="180"/>
      <c r="D4" s="180"/>
      <c r="E4" s="181"/>
      <c r="F4" s="182"/>
      <c r="G4" s="183" t="s">
        <v>80</v>
      </c>
      <c r="H4" s="184"/>
      <c r="I4" s="183" t="s">
        <v>81</v>
      </c>
      <c r="J4" s="184"/>
      <c r="K4" s="185" t="s">
        <v>86</v>
      </c>
      <c r="L4" s="186"/>
      <c r="M4" s="186"/>
      <c r="N4" s="184"/>
      <c r="O4" s="183" t="s">
        <v>82</v>
      </c>
      <c r="P4" s="186"/>
      <c r="Q4" s="184"/>
      <c r="R4" s="183" t="s">
        <v>83</v>
      </c>
      <c r="S4" s="184"/>
      <c r="T4" s="21"/>
      <c r="U4" s="175"/>
      <c r="V4" s="21"/>
      <c r="W4" s="175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25" customFormat="1" ht="30" customHeight="1" x14ac:dyDescent="0.35">
      <c r="A5" s="20"/>
      <c r="B5" s="26" t="s">
        <v>68</v>
      </c>
      <c r="C5" s="23" t="s">
        <v>69</v>
      </c>
      <c r="D5" s="23" t="s">
        <v>70</v>
      </c>
      <c r="E5" s="97" t="s">
        <v>343</v>
      </c>
      <c r="F5" s="27" t="s">
        <v>71</v>
      </c>
      <c r="G5" s="26" t="s">
        <v>72</v>
      </c>
      <c r="H5" s="27" t="s">
        <v>342</v>
      </c>
      <c r="I5" s="26" t="s">
        <v>74</v>
      </c>
      <c r="J5" s="27" t="s">
        <v>341</v>
      </c>
      <c r="K5" s="26" t="s">
        <v>84</v>
      </c>
      <c r="L5" s="23" t="s">
        <v>85</v>
      </c>
      <c r="M5" s="23" t="s">
        <v>301</v>
      </c>
      <c r="N5" s="27" t="s">
        <v>76</v>
      </c>
      <c r="O5" s="26" t="s">
        <v>215</v>
      </c>
      <c r="P5" s="23" t="s">
        <v>216</v>
      </c>
      <c r="Q5" s="27" t="s">
        <v>219</v>
      </c>
      <c r="R5" s="26" t="s">
        <v>77</v>
      </c>
      <c r="S5" s="27" t="s">
        <v>78</v>
      </c>
      <c r="T5" s="24"/>
      <c r="U5" s="175"/>
      <c r="V5" s="24"/>
      <c r="W5" s="80" t="str">
        <f>IF('General Info'!$G$7="", "", IF('General Info'!$G$7="West Penn Power", "0.01"*'General Info'!T9, "0.05"*'General Info'!T9))</f>
        <v/>
      </c>
      <c r="X5" s="81" t="s">
        <v>302</v>
      </c>
      <c r="Y5" s="81" t="s">
        <v>303</v>
      </c>
      <c r="Z5" s="81" t="s">
        <v>304</v>
      </c>
      <c r="AA5" s="81" t="s">
        <v>305</v>
      </c>
      <c r="AB5" s="81" t="s">
        <v>302</v>
      </c>
      <c r="AC5" s="81" t="s">
        <v>303</v>
      </c>
      <c r="AD5" s="81" t="s">
        <v>304</v>
      </c>
      <c r="AE5" s="81" t="s">
        <v>305</v>
      </c>
      <c r="AF5" s="81" t="s">
        <v>302</v>
      </c>
      <c r="AG5" s="81" t="s">
        <v>303</v>
      </c>
      <c r="AH5" s="81" t="s">
        <v>304</v>
      </c>
      <c r="AI5" s="81" t="s">
        <v>305</v>
      </c>
      <c r="AJ5" s="81" t="s">
        <v>302</v>
      </c>
      <c r="AK5" s="81" t="s">
        <v>303</v>
      </c>
      <c r="AL5" s="81" t="s">
        <v>304</v>
      </c>
      <c r="AM5" s="81" t="s">
        <v>305</v>
      </c>
      <c r="AN5" s="81" t="s">
        <v>302</v>
      </c>
      <c r="AO5" s="81" t="s">
        <v>303</v>
      </c>
      <c r="AP5" s="81" t="s">
        <v>304</v>
      </c>
      <c r="AQ5" s="81" t="s">
        <v>305</v>
      </c>
      <c r="AR5" s="81" t="s">
        <v>302</v>
      </c>
      <c r="AS5" s="81" t="s">
        <v>303</v>
      </c>
      <c r="AT5" s="81" t="s">
        <v>304</v>
      </c>
      <c r="AU5" s="81" t="s">
        <v>305</v>
      </c>
      <c r="AV5" s="81" t="s">
        <v>302</v>
      </c>
      <c r="AW5" s="81" t="s">
        <v>303</v>
      </c>
      <c r="AX5" s="81" t="s">
        <v>304</v>
      </c>
      <c r="AY5" s="81" t="s">
        <v>305</v>
      </c>
      <c r="AZ5" s="81" t="s">
        <v>302</v>
      </c>
      <c r="BA5" s="81" t="s">
        <v>303</v>
      </c>
      <c r="BB5" s="81" t="s">
        <v>304</v>
      </c>
      <c r="BC5" s="81" t="s">
        <v>305</v>
      </c>
      <c r="BD5" s="81" t="s">
        <v>302</v>
      </c>
      <c r="BE5" s="81" t="s">
        <v>303</v>
      </c>
      <c r="BF5" s="81" t="s">
        <v>304</v>
      </c>
      <c r="BG5" s="81" t="s">
        <v>305</v>
      </c>
      <c r="BH5" s="81" t="s">
        <v>302</v>
      </c>
      <c r="BI5" s="81" t="s">
        <v>303</v>
      </c>
      <c r="BJ5" s="81" t="s">
        <v>304</v>
      </c>
      <c r="BK5" s="81" t="s">
        <v>305</v>
      </c>
      <c r="BL5" s="81" t="s">
        <v>302</v>
      </c>
      <c r="BM5" s="81" t="s">
        <v>303</v>
      </c>
      <c r="BN5" s="81" t="s">
        <v>304</v>
      </c>
      <c r="BO5" s="81" t="s">
        <v>305</v>
      </c>
      <c r="BP5" s="81" t="s">
        <v>302</v>
      </c>
      <c r="BQ5" s="81" t="s">
        <v>303</v>
      </c>
      <c r="BR5" s="81" t="s">
        <v>304</v>
      </c>
      <c r="BS5" s="81" t="s">
        <v>305</v>
      </c>
      <c r="BT5" s="81" t="s">
        <v>302</v>
      </c>
      <c r="BU5" s="81" t="s">
        <v>303</v>
      </c>
      <c r="BV5" s="81" t="s">
        <v>304</v>
      </c>
      <c r="BW5" s="81" t="s">
        <v>305</v>
      </c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5" customHeight="1" x14ac:dyDescent="0.35">
      <c r="A6" s="20"/>
      <c r="B6" s="32">
        <v>1</v>
      </c>
      <c r="C6" s="70"/>
      <c r="D6" s="48"/>
      <c r="E6" s="98"/>
      <c r="F6" s="31" t="str">
        <f>IF('General Info'!$G$7="", "", IF('General Info'!$G$7="Penn Power", 4070, 4200))</f>
        <v/>
      </c>
      <c r="G6" s="67"/>
      <c r="H6" s="68"/>
      <c r="I6" s="67"/>
      <c r="J6" s="68"/>
      <c r="K6" s="32" t="str">
        <f>IFERROR(IF(E6="New Installation", VLOOKUP(J6, Lookups!$R$13:$AA$20, 10, FALSE), VLOOKUP($H6,Lookups!$G$4:$N$41,7,FALSE)),"")</f>
        <v/>
      </c>
      <c r="L6" s="91" t="str">
        <f>IFERROR(VLOOKUP(J6,Lookups!$G$4:$N$41,7,FALSE),"")</f>
        <v/>
      </c>
      <c r="M6" s="94" t="str">
        <f>IFERROR(((K6/1000)*IF(E6="New Installation", I6, G6))-((L6/1000)*I6), "")</f>
        <v/>
      </c>
      <c r="N6" s="95" t="str">
        <f>IFERROR( IF(F6="", "", (((K6/1000)*IF(E6="New Installation", I6, G6))-((L6/1000)*I6))*F6), "")</f>
        <v/>
      </c>
      <c r="O6" s="28" t="str">
        <f>IFERROR(IF((N6*$W$5)&lt;0, N6*$W$5, N6*$W$5), "")</f>
        <v/>
      </c>
      <c r="P6" s="71">
        <f>IFERROR(O6/I6,0)</f>
        <v>0</v>
      </c>
      <c r="Q6" s="72">
        <f>IF(O6&gt;220*I6,220*I6,O6)</f>
        <v>0</v>
      </c>
      <c r="R6" s="73">
        <f>IFERROR((VLOOKUP(J6,Lookups!$G$4:$N$41,8,FALSE)),0)</f>
        <v>0</v>
      </c>
      <c r="S6" s="72">
        <f>R6*I6</f>
        <v>0</v>
      </c>
      <c r="T6" s="19"/>
      <c r="U6" s="48" t="str">
        <f>IF(E6="New Installation", "NC_Post_Fixt_Code", "Post_Fixture_Code")</f>
        <v>Post_Fixture_Code</v>
      </c>
      <c r="X6" s="82" t="str">
        <f>IF(J6="", "", IF(J6=Lookups!$G$34, Calculator!I6, ""))</f>
        <v/>
      </c>
      <c r="Y6" s="85" t="str">
        <f>IF(J6="", "", IF(J6=Lookups!$G$34, Calculator!N6, ""))</f>
        <v/>
      </c>
      <c r="Z6" s="84" t="str">
        <f>IF(J6="", "", IF(J6=Lookups!$G$34, Calculator!S6, ""))</f>
        <v/>
      </c>
      <c r="AA6" s="84" t="str">
        <f>IF(J6="", "", IF(J6=Lookups!$G$34, Calculator!Q6, ""))</f>
        <v/>
      </c>
      <c r="AB6" s="82" t="str">
        <f>IF(J6="", "", IF(J6=Lookups!$G$35, Calculator!I6, ""))</f>
        <v/>
      </c>
      <c r="AC6" s="85" t="str">
        <f>IF(J6="", "", IF(J6=Lookups!$G$35, Calculator!N6, ""))</f>
        <v/>
      </c>
      <c r="AD6" s="84" t="str">
        <f>IF(J6="", "", IF(J6=Lookups!$G$35, Calculator!S6, ""))</f>
        <v/>
      </c>
      <c r="AE6" s="84" t="str">
        <f>IF(J6="", "", IF(J6=Lookups!$G$35, Calculator!Q6, ""))</f>
        <v/>
      </c>
      <c r="AF6" s="82" t="str">
        <f>IF(J6="", "", IF(J6=Lookups!$G$36, Calculator!I6, ""))</f>
        <v/>
      </c>
      <c r="AG6" s="85" t="str">
        <f>IF(J6="", "", IF(J6=Lookups!$G$36, Calculator!N6, ""))</f>
        <v/>
      </c>
      <c r="AH6" s="84" t="str">
        <f>IF(J6="", "", IF(J6=Lookups!$G$36, Calculator!S6, ""))</f>
        <v/>
      </c>
      <c r="AI6" s="84" t="str">
        <f>IF(J6="", "", IF(J6=Lookups!$G$36, Calculator!Q6, ""))</f>
        <v/>
      </c>
      <c r="AJ6" s="82" t="str">
        <f>IF(J6="", "", IF(J6=Lookups!$G$37, Calculator!I6, ""))</f>
        <v/>
      </c>
      <c r="AK6" s="83" t="str">
        <f>IF(J6="", "", IF(J6=Lookups!$G$37, Calculator!I6, ""))</f>
        <v/>
      </c>
      <c r="AL6" s="84" t="str">
        <f>IF(J6="", "", IF(J6=Lookups!$G$37, Calculator!S6, ""))</f>
        <v/>
      </c>
      <c r="AM6" s="84" t="str">
        <f>IF(J6="", "", IF(J6=Lookups!$G$37, Calculator!Q6, ""))</f>
        <v/>
      </c>
      <c r="AN6" s="82" t="str">
        <f>IF(J6="", "", IF(J6=Lookups!$G$38, Calculator!I6, ""))</f>
        <v/>
      </c>
      <c r="AO6" s="83" t="str">
        <f>IF(J6="", "", IF(J6=Lookups!$G$38, Calculator!N6, ""))</f>
        <v/>
      </c>
      <c r="AP6" s="84" t="str">
        <f>IF(J6="", "", IF(J6=Lookups!$G$38, Calculator!S6, ""))</f>
        <v/>
      </c>
      <c r="AQ6" s="84" t="str">
        <f>IF(J6="", "", IF(J6=Lookups!$G$38, Calculator!Q6, ""))</f>
        <v/>
      </c>
      <c r="AR6" s="82" t="str">
        <f>IF(J6="", "", IF(J6=Lookups!$G$39, Calculator!I6, ""))</f>
        <v/>
      </c>
      <c r="AS6" s="83" t="str">
        <f>IF(J6="", "", IF(J6=Lookups!$G$39, Calculator!N6, ""))</f>
        <v/>
      </c>
      <c r="AT6" s="84" t="str">
        <f>IF(J6="", "", IF(J6=Lookups!$G$39, Calculator!S6, ""))</f>
        <v/>
      </c>
      <c r="AU6" s="84" t="str">
        <f>IF(J6="", "", IF(J6=Lookups!$G$39, Calculator!Q6, ""))</f>
        <v/>
      </c>
      <c r="AV6" s="82" t="str">
        <f>IF(J6="", "", IF(J6=Lookups!$G$40, Calculator!I6, ""))</f>
        <v/>
      </c>
      <c r="AW6" s="83" t="str">
        <f>IF(J6="", "", IF(J6=Lookups!$G$40, Calculator!N6, ""))</f>
        <v/>
      </c>
      <c r="AX6" s="84" t="str">
        <f>IF(J6="", "", IF(J6=Lookups!$G$40, Calculator!S6, ""))</f>
        <v/>
      </c>
      <c r="AY6" s="84" t="str">
        <f>IF(J6="", "", IF(J6=Lookups!$G$40, Calculator!Q6, ""))</f>
        <v/>
      </c>
      <c r="AZ6" s="82" t="str">
        <f>IF(J6="", "", IF(J6=Lookups!$G$41, Calculator!I6, ""))</f>
        <v/>
      </c>
      <c r="BA6" s="83" t="str">
        <f>IF(J6="", "", IF(J6=Lookups!$G$41, Calculator!N6, ""))</f>
        <v/>
      </c>
      <c r="BB6" s="84" t="str">
        <f>IF(J6="", "", IF(J6=Lookups!$G$41, Calculator!S6, ""))</f>
        <v/>
      </c>
      <c r="BC6" s="84" t="str">
        <f>IF(J6="", "", IF(J6=Lookups!$G$41, Calculator!Q6, ""))</f>
        <v/>
      </c>
      <c r="BD6" s="82" t="str">
        <f>IF(J6="", "", IF(J6=Lookups!$G$14, Calculator!I6, ""))</f>
        <v/>
      </c>
      <c r="BE6" s="83" t="str">
        <f>IF(J6="", "", IF(J6=Lookups!$G$14, Calculator!N6, ""))</f>
        <v/>
      </c>
      <c r="BF6" s="84" t="str">
        <f>IF(J6="", "", IF(J6=Lookups!$G$14, Calculator!S6, ""))</f>
        <v/>
      </c>
      <c r="BG6" s="84" t="str">
        <f>IF(J6="", "", IF(J6=Lookups!$G$14, Calculator!Q6, ""))</f>
        <v/>
      </c>
      <c r="BH6" s="82" t="str">
        <f>IF(J6="", "", IF(J6=Lookups!$G$15, Calculator!I6, ""))</f>
        <v/>
      </c>
      <c r="BI6" s="83" t="str">
        <f>IF(J6="", "", IF(J6=Lookups!$G$15, Calculator!N6, ""))</f>
        <v/>
      </c>
      <c r="BJ6" s="84" t="str">
        <f>IF(J6="", "", IF(J6=Lookups!$G$15, Calculator!S6, ""))</f>
        <v/>
      </c>
      <c r="BK6" s="84" t="str">
        <f>IF(J6="", "", IF(J6=Lookups!$G$15, Calculator!Q6, ""))</f>
        <v/>
      </c>
      <c r="BL6" s="82" t="str">
        <f>IF(J6="", "", IF(J6=Lookups!$G$16, Calculator!I6, ""))</f>
        <v/>
      </c>
      <c r="BM6" s="83" t="str">
        <f>IF(J6="", "", IF(J6=Lookups!$G$16, Calculator!N6, ""))</f>
        <v/>
      </c>
      <c r="BN6" s="84" t="str">
        <f>IF(J6="", "", IF(J6=Lookups!$G$16, Calculator!S6, ""))</f>
        <v/>
      </c>
      <c r="BO6" s="84" t="str">
        <f>IF(J6="", "", IF(J6=Lookups!$G$16, Calculator!Q6, ""))</f>
        <v/>
      </c>
      <c r="BP6" s="82" t="str">
        <f>IF(J6="", "", IF(J6=Lookups!$G$17, Calculator!I6, ""))</f>
        <v/>
      </c>
      <c r="BQ6" s="83" t="str">
        <f>IF(J6="", "", IF(J6=Lookups!$G$17, Calculator!N6, ""))</f>
        <v/>
      </c>
      <c r="BR6" s="84" t="str">
        <f>IF(J6="", "", IF(J6=Lookups!$G$17, Calculator!S6, ""))</f>
        <v/>
      </c>
      <c r="BS6" s="84" t="str">
        <f>IF(J6="", "", IF(J6=Lookups!$G$17, Calculator!Q6, ""))</f>
        <v/>
      </c>
      <c r="BT6" s="82" t="str">
        <f>IF(J6="", "", IF(J6=Lookups!$G$18, Calculator!I6, ""))</f>
        <v/>
      </c>
      <c r="BU6" s="83" t="str">
        <f>IF(J6="", "", IF(J6=Lookups!$G$18, Calculator!N6, ""))</f>
        <v/>
      </c>
      <c r="BV6" s="84" t="str">
        <f>IF(J6="", "", IF(J6=Lookups!$G$18, Calculator!S6, ""))</f>
        <v/>
      </c>
      <c r="BW6" s="84" t="str">
        <f>IF(J6="", "", IF(J6=Lookups!$G$18, Calculator!Q6, ""))</f>
        <v/>
      </c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</row>
    <row r="7" spans="1:256" ht="15" customHeight="1" x14ac:dyDescent="0.35">
      <c r="A7" s="20"/>
      <c r="B7" s="32">
        <v>2</v>
      </c>
      <c r="C7" s="70"/>
      <c r="D7" s="48"/>
      <c r="E7" s="98"/>
      <c r="F7" s="31" t="str">
        <f>IF('General Info'!$G$7="", "", IF('General Info'!$G$7="Penn Power", 4070, 4200))</f>
        <v/>
      </c>
      <c r="G7" s="67"/>
      <c r="H7" s="68"/>
      <c r="I7" s="67"/>
      <c r="J7" s="68"/>
      <c r="K7" s="32" t="str">
        <f>IFERROR(IF(E7="New Installation", VLOOKUP(J7, Lookups!$R$13:$AA$20, 10, FALSE), VLOOKUP($H7,Lookups!$G$4:$N$41,7,FALSE)),"")</f>
        <v/>
      </c>
      <c r="L7" s="91" t="str">
        <f>IFERROR(VLOOKUP(J7,Lookups!$G$4:$N$41,7,FALSE),"")</f>
        <v/>
      </c>
      <c r="M7" s="94" t="str">
        <f t="shared" ref="M7:M15" si="0">IFERROR(((K7/1000)*IF(E7="New Installation", I7, G7))-((L7/1000)*I7), "")</f>
        <v/>
      </c>
      <c r="N7" s="95" t="str">
        <f t="shared" ref="N7:N15" si="1">IFERROR( IF(F7="", "", (((K7/1000)*IF(E7="New Installation", I7, G7))-((L7/1000)*I7))*F7), "")</f>
        <v/>
      </c>
      <c r="O7" s="28" t="str">
        <f t="shared" ref="O7:O15" si="2">IFERROR(IF((N7*$W$5)&lt;0, 0, N7*$W$5), "")</f>
        <v/>
      </c>
      <c r="P7" s="71">
        <f t="shared" ref="P7:P15" si="3">IFERROR(O7/I7,0)</f>
        <v>0</v>
      </c>
      <c r="Q7" s="72">
        <f t="shared" ref="Q7:Q15" si="4">IF(O7&gt;220*I7,220*I7,O7)</f>
        <v>0</v>
      </c>
      <c r="R7" s="73">
        <f>IFERROR((VLOOKUP(J7,Lookups!$G$4:$N$41,8,FALSE)),0)</f>
        <v>0</v>
      </c>
      <c r="S7" s="72">
        <f t="shared" ref="S7:S15" si="5">R7*I7</f>
        <v>0</v>
      </c>
      <c r="T7" s="19"/>
      <c r="U7" s="48" t="str">
        <f t="shared" ref="U7:U15" si="6">IF(E7="New Installation", "NC_Post_Fixt_Code", "Post_Fixture_Code")</f>
        <v>Post_Fixture_Code</v>
      </c>
      <c r="X7" s="82" t="str">
        <f>IF(J7="", "", IF(J7=Lookups!$G$34, Calculator!I7, ""))</f>
        <v/>
      </c>
      <c r="Y7" s="85" t="str">
        <f>IF(J7="", "", IF(J7=Lookups!$G$34, Calculator!N7, ""))</f>
        <v/>
      </c>
      <c r="Z7" s="84" t="str">
        <f>IF(J7="", "", IF(J7=Lookups!$G$34, Calculator!S7, ""))</f>
        <v/>
      </c>
      <c r="AA7" s="84" t="str">
        <f>IF(J7="", "", IF(J7=Lookups!$G$34, Calculator!Q7, ""))</f>
        <v/>
      </c>
      <c r="AB7" s="82" t="str">
        <f>IF(J7="", "", IF(J7=Lookups!$G$35, Calculator!I7, ""))</f>
        <v/>
      </c>
      <c r="AC7" s="85" t="str">
        <f>IF(J7="", "", IF(J7=Lookups!$G$35, Calculator!N7, ""))</f>
        <v/>
      </c>
      <c r="AD7" s="84" t="str">
        <f>IF(J7="", "", IF(J7=Lookups!$G$35, Calculator!S7, ""))</f>
        <v/>
      </c>
      <c r="AE7" s="84" t="str">
        <f>IF(J7="", "", IF(J7=Lookups!$G$35, Calculator!Q7, ""))</f>
        <v/>
      </c>
      <c r="AF7" s="82" t="str">
        <f>IF(J7="", "", IF(J7=Lookups!$G$36, Calculator!I7, ""))</f>
        <v/>
      </c>
      <c r="AG7" s="85" t="str">
        <f>IF(J7="", "", IF(J7=Lookups!$G$36, Calculator!N7, ""))</f>
        <v/>
      </c>
      <c r="AH7" s="84" t="str">
        <f>IF(J7="", "", IF(J7=Lookups!$G$36, Calculator!S7, ""))</f>
        <v/>
      </c>
      <c r="AI7" s="84" t="str">
        <f>IF(J7="", "", IF(J7=Lookups!$G$36, Calculator!Q7, ""))</f>
        <v/>
      </c>
      <c r="AJ7" s="82" t="str">
        <f>IF(J7="", "", IF(J7=Lookups!$G$37, Calculator!I7, ""))</f>
        <v/>
      </c>
      <c r="AK7" s="83" t="str">
        <f>IF(J7="", "", IF(J7=Lookups!$G$37, Calculator!I7, ""))</f>
        <v/>
      </c>
      <c r="AL7" s="84" t="str">
        <f>IF(J7="", "", IF(J7=Lookups!$G$37, Calculator!S7, ""))</f>
        <v/>
      </c>
      <c r="AM7" s="84" t="str">
        <f>IF(J7="", "", IF(J7=Lookups!$G$37, Calculator!Q7, ""))</f>
        <v/>
      </c>
      <c r="AN7" s="82" t="str">
        <f>IF(J7="", "", IF(J7=Lookups!$G$38, Calculator!I7, ""))</f>
        <v/>
      </c>
      <c r="AO7" s="83" t="str">
        <f>IF(J7="", "", IF(J7=Lookups!$G$38, Calculator!N7, ""))</f>
        <v/>
      </c>
      <c r="AP7" s="84" t="str">
        <f>IF(J7="", "", IF(J7=Lookups!$G$38, Calculator!S7, ""))</f>
        <v/>
      </c>
      <c r="AQ7" s="84" t="str">
        <f>IF(J7="", "", IF(J7=Lookups!$G$38, Calculator!Q7, ""))</f>
        <v/>
      </c>
      <c r="AR7" s="82" t="str">
        <f>IF(J7="", "", IF(J7=Lookups!$G$39, Calculator!I7, ""))</f>
        <v/>
      </c>
      <c r="AS7" s="83" t="str">
        <f>IF(J7="", "", IF(J7=Lookups!$G$39, Calculator!N7, ""))</f>
        <v/>
      </c>
      <c r="AT7" s="84" t="str">
        <f>IF(J7="", "", IF(J7=Lookups!$G$39, Calculator!S7, ""))</f>
        <v/>
      </c>
      <c r="AU7" s="84" t="str">
        <f>IF(J7="", "", IF(J7=Lookups!$G$39, Calculator!Q7, ""))</f>
        <v/>
      </c>
      <c r="AV7" s="82" t="str">
        <f>IF(J7="", "", IF(J7=Lookups!$G$40, Calculator!I7, ""))</f>
        <v/>
      </c>
      <c r="AW7" s="83" t="str">
        <f>IF(J7="", "", IF(J7=Lookups!$G$40, Calculator!N7, ""))</f>
        <v/>
      </c>
      <c r="AX7" s="84" t="str">
        <f>IF(J7="", "", IF(J7=Lookups!$G$40, Calculator!S7, ""))</f>
        <v/>
      </c>
      <c r="AY7" s="84" t="str">
        <f>IF(J7="", "", IF(J7=Lookups!$G$40, Calculator!Q7, ""))</f>
        <v/>
      </c>
      <c r="AZ7" s="82" t="str">
        <f>IF(J7="", "", IF(J7=Lookups!$G$41, Calculator!I7, ""))</f>
        <v/>
      </c>
      <c r="BA7" s="83" t="str">
        <f>IF(J7="", "", IF(J7=Lookups!$G$41, Calculator!N7, ""))</f>
        <v/>
      </c>
      <c r="BB7" s="84" t="str">
        <f>IF(J7="", "", IF(J7=Lookups!$G$41, Calculator!S7, ""))</f>
        <v/>
      </c>
      <c r="BC7" s="84" t="str">
        <f>IF(J7="", "", IF(J7=Lookups!$G$41, Calculator!Q7, ""))</f>
        <v/>
      </c>
      <c r="BD7" s="82" t="str">
        <f>IF(J7="", "", IF(J7=Lookups!$G$14, Calculator!I7, ""))</f>
        <v/>
      </c>
      <c r="BE7" s="83" t="str">
        <f>IF(J7="", "", IF(J7=Lookups!$G$14, Calculator!N7, ""))</f>
        <v/>
      </c>
      <c r="BF7" s="84" t="str">
        <f>IF(J7="", "", IF(J7=Lookups!$G$14, Calculator!S7, ""))</f>
        <v/>
      </c>
      <c r="BG7" s="84" t="str">
        <f>IF(J7="", "", IF(J7=Lookups!$G$14, Calculator!Q7, ""))</f>
        <v/>
      </c>
      <c r="BH7" s="82" t="str">
        <f>IF(J7="", "", IF(J7=Lookups!$G$15, Calculator!I7, ""))</f>
        <v/>
      </c>
      <c r="BI7" s="83" t="str">
        <f>IF(J7="", "", IF(J7=Lookups!$G$15, Calculator!N7, ""))</f>
        <v/>
      </c>
      <c r="BJ7" s="84" t="str">
        <f>IF(J7="", "", IF(J7=Lookups!$G$15, Calculator!S7, ""))</f>
        <v/>
      </c>
      <c r="BK7" s="84" t="str">
        <f>IF(J7="", "", IF(J7=Lookups!$G$15, Calculator!Q7, ""))</f>
        <v/>
      </c>
      <c r="BL7" s="82" t="str">
        <f>IF(J7="", "", IF(J7=Lookups!$G$16, Calculator!I7, ""))</f>
        <v/>
      </c>
      <c r="BM7" s="83" t="str">
        <f>IF(J7="", "", IF(J7=Lookups!$G$16, Calculator!N7, ""))</f>
        <v/>
      </c>
      <c r="BN7" s="84" t="str">
        <f>IF(J7="", "", IF(J7=Lookups!$G$16, Calculator!S7, ""))</f>
        <v/>
      </c>
      <c r="BO7" s="84" t="str">
        <f>IF(J7="", "", IF(J7=Lookups!$G$16, Calculator!Q7, ""))</f>
        <v/>
      </c>
      <c r="BP7" s="82" t="str">
        <f>IF(J7="", "", IF(J7=Lookups!$G$17, Calculator!I7, ""))</f>
        <v/>
      </c>
      <c r="BQ7" s="83" t="str">
        <f>IF(J7="", "", IF(J7=Lookups!$G$17, Calculator!N7, ""))</f>
        <v/>
      </c>
      <c r="BR7" s="84" t="str">
        <f>IF(J7="", "", IF(J7=Lookups!$G$17, Calculator!S7, ""))</f>
        <v/>
      </c>
      <c r="BS7" s="84" t="str">
        <f>IF(J7="", "", IF(J7=Lookups!$G$17, Calculator!Q7, ""))</f>
        <v/>
      </c>
      <c r="BT7" s="82" t="str">
        <f>IF(J7="", "", IF(J7=Lookups!$G$18, Calculator!I7, ""))</f>
        <v/>
      </c>
      <c r="BU7" s="83" t="str">
        <f>IF(J7="", "", IF(J7=Lookups!$G$18, Calculator!N7, ""))</f>
        <v/>
      </c>
      <c r="BV7" s="84" t="str">
        <f>IF(J7="", "", IF(J7=Lookups!$G$18, Calculator!S7, ""))</f>
        <v/>
      </c>
      <c r="BW7" s="84" t="str">
        <f>IF(J7="", "", IF(J7=Lookups!$G$18, Calculator!Q7, ""))</f>
        <v/>
      </c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</row>
    <row r="8" spans="1:256" ht="15" customHeight="1" x14ac:dyDescent="0.35">
      <c r="A8" s="20"/>
      <c r="B8" s="32">
        <v>3</v>
      </c>
      <c r="C8" s="70"/>
      <c r="D8" s="70"/>
      <c r="E8" s="98"/>
      <c r="F8" s="31" t="str">
        <f>IF('General Info'!$G$7="", "", IF('General Info'!$G$7="Penn Power", 4070, 4200))</f>
        <v/>
      </c>
      <c r="G8" s="67"/>
      <c r="H8" s="68"/>
      <c r="I8" s="67"/>
      <c r="J8" s="68"/>
      <c r="K8" s="32" t="str">
        <f>IFERROR(IF(E8="New Installation", VLOOKUP(J8, Lookups!$R$13:$AA$20, 10, FALSE), VLOOKUP($H8,Lookups!$G$4:$N$41,7,FALSE)),"")</f>
        <v/>
      </c>
      <c r="L8" s="91" t="str">
        <f>IFERROR(VLOOKUP(J8,Lookups!$G$4:$N$41,7,FALSE),"")</f>
        <v/>
      </c>
      <c r="M8" s="94" t="str">
        <f t="shared" si="0"/>
        <v/>
      </c>
      <c r="N8" s="95" t="str">
        <f t="shared" si="1"/>
        <v/>
      </c>
      <c r="O8" s="28" t="str">
        <f t="shared" si="2"/>
        <v/>
      </c>
      <c r="P8" s="71">
        <f t="shared" si="3"/>
        <v>0</v>
      </c>
      <c r="Q8" s="72">
        <f t="shared" si="4"/>
        <v>0</v>
      </c>
      <c r="R8" s="73">
        <f>IFERROR((VLOOKUP(J8,Lookups!$G$4:$N$41,8,FALSE)),0)</f>
        <v>0</v>
      </c>
      <c r="S8" s="72">
        <f t="shared" si="5"/>
        <v>0</v>
      </c>
      <c r="T8" s="19"/>
      <c r="U8" s="48" t="str">
        <f t="shared" si="6"/>
        <v>Post_Fixture_Code</v>
      </c>
      <c r="X8" s="82" t="str">
        <f>IF(J8="", "", IF(J8=Lookups!$G$34, Calculator!I8, ""))</f>
        <v/>
      </c>
      <c r="Y8" s="85" t="str">
        <f>IF(J8="", "", IF(J8=Lookups!$G$34, Calculator!N8, ""))</f>
        <v/>
      </c>
      <c r="Z8" s="84" t="str">
        <f>IF(J8="", "", IF(J8=Lookups!$G$34, Calculator!S8, ""))</f>
        <v/>
      </c>
      <c r="AA8" s="84" t="str">
        <f>IF(J8="", "", IF(J8=Lookups!$G$34, Calculator!Q8, ""))</f>
        <v/>
      </c>
      <c r="AB8" s="82" t="str">
        <f>IF(J8="", "", IF(J8=Lookups!$G$35, Calculator!I8, ""))</f>
        <v/>
      </c>
      <c r="AC8" s="85" t="str">
        <f>IF(J8="", "", IF(J8=Lookups!$G$35, Calculator!N8, ""))</f>
        <v/>
      </c>
      <c r="AD8" s="84" t="str">
        <f>IF(J8="", "", IF(J8=Lookups!$G$35, Calculator!S8, ""))</f>
        <v/>
      </c>
      <c r="AE8" s="84" t="str">
        <f>IF(J8="", "", IF(J8=Lookups!$G$35, Calculator!Q8, ""))</f>
        <v/>
      </c>
      <c r="AF8" s="82" t="str">
        <f>IF(J8="", "", IF(J8=Lookups!$G$36, Calculator!I8, ""))</f>
        <v/>
      </c>
      <c r="AG8" s="85" t="str">
        <f>IF(J8="", "", IF(J8=Lookups!$G$36, Calculator!N8, ""))</f>
        <v/>
      </c>
      <c r="AH8" s="84" t="str">
        <f>IF(J8="", "", IF(J8=Lookups!$G$36, Calculator!S8, ""))</f>
        <v/>
      </c>
      <c r="AI8" s="84" t="str">
        <f>IF(J8="", "", IF(J8=Lookups!$G$36, Calculator!Q8, ""))</f>
        <v/>
      </c>
      <c r="AJ8" s="82" t="str">
        <f>IF(J8="", "", IF(J8=Lookups!$G$37, Calculator!I8, ""))</f>
        <v/>
      </c>
      <c r="AK8" s="83" t="str">
        <f>IF(J8="", "", IF(J8=Lookups!$G$37, Calculator!I8, ""))</f>
        <v/>
      </c>
      <c r="AL8" s="84" t="str">
        <f>IF(J8="", "", IF(J8=Lookups!$G$37, Calculator!S8, ""))</f>
        <v/>
      </c>
      <c r="AM8" s="84" t="str">
        <f>IF(J8="", "", IF(J8=Lookups!$G$37, Calculator!Q8, ""))</f>
        <v/>
      </c>
      <c r="AN8" s="82" t="str">
        <f>IF(J8="", "", IF(J8=Lookups!$G$38, Calculator!I8, ""))</f>
        <v/>
      </c>
      <c r="AO8" s="83" t="str">
        <f>IF(J8="", "", IF(J8=Lookups!$G$38, Calculator!N8, ""))</f>
        <v/>
      </c>
      <c r="AP8" s="84" t="str">
        <f>IF(J8="", "", IF(J8=Lookups!$G$38, Calculator!S8, ""))</f>
        <v/>
      </c>
      <c r="AQ8" s="84" t="str">
        <f>IF(J8="", "", IF(J8=Lookups!$G$38, Calculator!Q8, ""))</f>
        <v/>
      </c>
      <c r="AR8" s="82" t="str">
        <f>IF(J8="", "", IF(J8=Lookups!$G$39, Calculator!I8, ""))</f>
        <v/>
      </c>
      <c r="AS8" s="83" t="str">
        <f>IF(J8="", "", IF(J8=Lookups!$G$39, Calculator!N8, ""))</f>
        <v/>
      </c>
      <c r="AT8" s="84" t="str">
        <f>IF(J8="", "", IF(J8=Lookups!$G$39, Calculator!S8, ""))</f>
        <v/>
      </c>
      <c r="AU8" s="84" t="str">
        <f>IF(J8="", "", IF(J8=Lookups!$G$39, Calculator!Q8, ""))</f>
        <v/>
      </c>
      <c r="AV8" s="82" t="str">
        <f>IF(J8="", "", IF(J8=Lookups!$G$40, Calculator!I8, ""))</f>
        <v/>
      </c>
      <c r="AW8" s="83" t="str">
        <f>IF(J8="", "", IF(J8=Lookups!$G$40, Calculator!N8, ""))</f>
        <v/>
      </c>
      <c r="AX8" s="84" t="str">
        <f>IF(J8="", "", IF(J8=Lookups!$G$40, Calculator!S8, ""))</f>
        <v/>
      </c>
      <c r="AY8" s="84" t="str">
        <f>IF(J8="", "", IF(J8=Lookups!$G$40, Calculator!Q8, ""))</f>
        <v/>
      </c>
      <c r="AZ8" s="82" t="str">
        <f>IF(J8="", "", IF(J8=Lookups!$G$41, Calculator!I8, ""))</f>
        <v/>
      </c>
      <c r="BA8" s="83" t="str">
        <f>IF(J8="", "", IF(J8=Lookups!$G$41, Calculator!N8, ""))</f>
        <v/>
      </c>
      <c r="BB8" s="84" t="str">
        <f>IF(J8="", "", IF(J8=Lookups!$G$41, Calculator!S8, ""))</f>
        <v/>
      </c>
      <c r="BC8" s="84" t="str">
        <f>IF(J8="", "", IF(J8=Lookups!$G$41, Calculator!Q8, ""))</f>
        <v/>
      </c>
      <c r="BD8" s="82" t="str">
        <f>IF(J8="", "", IF(J8=Lookups!$G$14, Calculator!I8, ""))</f>
        <v/>
      </c>
      <c r="BE8" s="83" t="str">
        <f>IF(J8="", "", IF(J8=Lookups!$G$14, Calculator!N8, ""))</f>
        <v/>
      </c>
      <c r="BF8" s="84" t="str">
        <f>IF(J8="", "", IF(J8=Lookups!$G$14, Calculator!S8, ""))</f>
        <v/>
      </c>
      <c r="BG8" s="84" t="str">
        <f>IF(J8="", "", IF(J8=Lookups!$G$14, Calculator!Q8, ""))</f>
        <v/>
      </c>
      <c r="BH8" s="82" t="str">
        <f>IF(J8="", "", IF(J8=Lookups!$G$15, Calculator!I8, ""))</f>
        <v/>
      </c>
      <c r="BI8" s="83" t="str">
        <f>IF(J8="", "", IF(J8=Lookups!$G$15, Calculator!N8, ""))</f>
        <v/>
      </c>
      <c r="BJ8" s="84" t="str">
        <f>IF(J8="", "", IF(J8=Lookups!$G$15, Calculator!S8, ""))</f>
        <v/>
      </c>
      <c r="BK8" s="84" t="str">
        <f>IF(J8="", "", IF(J8=Lookups!$G$15, Calculator!Q8, ""))</f>
        <v/>
      </c>
      <c r="BL8" s="82" t="str">
        <f>IF(J8="", "", IF(J8=Lookups!$G$16, Calculator!I8, ""))</f>
        <v/>
      </c>
      <c r="BM8" s="83" t="str">
        <f>IF(J8="", "", IF(J8=Lookups!$G$16, Calculator!N8, ""))</f>
        <v/>
      </c>
      <c r="BN8" s="84" t="str">
        <f>IF(J8="", "", IF(J8=Lookups!$G$16, Calculator!S8, ""))</f>
        <v/>
      </c>
      <c r="BO8" s="84" t="str">
        <f>IF(J8="", "", IF(J8=Lookups!$G$16, Calculator!Q8, ""))</f>
        <v/>
      </c>
      <c r="BP8" s="82" t="str">
        <f>IF(J8="", "", IF(J8=Lookups!$G$17, Calculator!I8, ""))</f>
        <v/>
      </c>
      <c r="BQ8" s="83" t="str">
        <f>IF(J8="", "", IF(J8=Lookups!$G$17, Calculator!N8, ""))</f>
        <v/>
      </c>
      <c r="BR8" s="84" t="str">
        <f>IF(J8="", "", IF(J8=Lookups!$G$17, Calculator!S8, ""))</f>
        <v/>
      </c>
      <c r="BS8" s="84" t="str">
        <f>IF(J8="", "", IF(J8=Lookups!$G$17, Calculator!Q8, ""))</f>
        <v/>
      </c>
      <c r="BT8" s="82" t="str">
        <f>IF(J8="", "", IF(J8=Lookups!$G$18, Calculator!I8, ""))</f>
        <v/>
      </c>
      <c r="BU8" s="83" t="str">
        <f>IF(J8="", "", IF(J8=Lookups!$G$18, Calculator!N8, ""))</f>
        <v/>
      </c>
      <c r="BV8" s="84" t="str">
        <f>IF(J8="", "", IF(J8=Lookups!$G$18, Calculator!S8, ""))</f>
        <v/>
      </c>
      <c r="BW8" s="84" t="str">
        <f>IF(J8="", "", IF(J8=Lookups!$G$18, Calculator!Q8, ""))</f>
        <v/>
      </c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</row>
    <row r="9" spans="1:256" ht="15" customHeight="1" x14ac:dyDescent="0.35">
      <c r="A9" s="20"/>
      <c r="B9" s="32">
        <v>4</v>
      </c>
      <c r="C9" s="70"/>
      <c r="D9" s="70"/>
      <c r="E9" s="98"/>
      <c r="F9" s="31" t="str">
        <f>IF('General Info'!$G$7="", "", IF('General Info'!$G$7="Penn Power", 4070, 4200))</f>
        <v/>
      </c>
      <c r="G9" s="67"/>
      <c r="H9" s="68"/>
      <c r="I9" s="67"/>
      <c r="J9" s="68"/>
      <c r="K9" s="32" t="str">
        <f>IFERROR(IF(E9="New Installation", VLOOKUP(J9, Lookups!$R$13:$AA$20, 10, FALSE), VLOOKUP($H9,Lookups!$G$4:$N$41,7,FALSE)),"")</f>
        <v/>
      </c>
      <c r="L9" s="91" t="str">
        <f>IFERROR(VLOOKUP(J9,Lookups!$G$4:$N$41,7,FALSE),"")</f>
        <v/>
      </c>
      <c r="M9" s="94" t="str">
        <f t="shared" si="0"/>
        <v/>
      </c>
      <c r="N9" s="95" t="str">
        <f t="shared" si="1"/>
        <v/>
      </c>
      <c r="O9" s="28" t="str">
        <f t="shared" si="2"/>
        <v/>
      </c>
      <c r="P9" s="71">
        <f t="shared" si="3"/>
        <v>0</v>
      </c>
      <c r="Q9" s="72">
        <f t="shared" si="4"/>
        <v>0</v>
      </c>
      <c r="R9" s="73">
        <f>IFERROR((VLOOKUP(J9,Lookups!$G$4:$N$41,8,FALSE)),0)</f>
        <v>0</v>
      </c>
      <c r="S9" s="72">
        <f t="shared" si="5"/>
        <v>0</v>
      </c>
      <c r="T9" s="19"/>
      <c r="U9" s="48" t="str">
        <f t="shared" si="6"/>
        <v>Post_Fixture_Code</v>
      </c>
      <c r="X9" s="82" t="str">
        <f>IF(J9="", "", IF(J9=Lookups!$G$34, Calculator!I9, ""))</f>
        <v/>
      </c>
      <c r="Y9" s="85" t="str">
        <f>IF(J9="", "", IF(J9=Lookups!$G$34, Calculator!N9, ""))</f>
        <v/>
      </c>
      <c r="Z9" s="84" t="str">
        <f>IF(J9="", "", IF(J9=Lookups!$G$34, Calculator!S9, ""))</f>
        <v/>
      </c>
      <c r="AA9" s="84" t="str">
        <f>IF(J9="", "", IF(J9=Lookups!$G$34, Calculator!Q9, ""))</f>
        <v/>
      </c>
      <c r="AB9" s="82" t="str">
        <f>IF(J9="", "", IF(J9=Lookups!$G$35, Calculator!I9, ""))</f>
        <v/>
      </c>
      <c r="AC9" s="85" t="str">
        <f>IF(J9="", "", IF(J9=Lookups!$G$35, Calculator!N9, ""))</f>
        <v/>
      </c>
      <c r="AD9" s="84" t="str">
        <f>IF(J9="", "", IF(J9=Lookups!$G$35, Calculator!S9, ""))</f>
        <v/>
      </c>
      <c r="AE9" s="84" t="str">
        <f>IF(J9="", "", IF(J9=Lookups!$G$35, Calculator!Q9, ""))</f>
        <v/>
      </c>
      <c r="AF9" s="82" t="str">
        <f>IF(J9="", "", IF(J9=Lookups!$G$36, Calculator!I9, ""))</f>
        <v/>
      </c>
      <c r="AG9" s="85" t="str">
        <f>IF(J9="", "", IF(J9=Lookups!$G$36, Calculator!N9, ""))</f>
        <v/>
      </c>
      <c r="AH9" s="84" t="str">
        <f>IF(J9="", "", IF(J9=Lookups!$G$36, Calculator!S9, ""))</f>
        <v/>
      </c>
      <c r="AI9" s="84" t="str">
        <f>IF(J9="", "", IF(J9=Lookups!$G$36, Calculator!Q9, ""))</f>
        <v/>
      </c>
      <c r="AJ9" s="82" t="str">
        <f>IF(J9="", "", IF(J9=Lookups!$G$37, Calculator!I9, ""))</f>
        <v/>
      </c>
      <c r="AK9" s="83" t="str">
        <f>IF(J9="", "", IF(J9=Lookups!$G$37, Calculator!I9, ""))</f>
        <v/>
      </c>
      <c r="AL9" s="84" t="str">
        <f>IF(J9="", "", IF(J9=Lookups!$G$37, Calculator!S9, ""))</f>
        <v/>
      </c>
      <c r="AM9" s="84" t="str">
        <f>IF(J9="", "", IF(J9=Lookups!$G$37, Calculator!Q9, ""))</f>
        <v/>
      </c>
      <c r="AN9" s="82" t="str">
        <f>IF(J9="", "", IF(J9=Lookups!$G$38, Calculator!I9, ""))</f>
        <v/>
      </c>
      <c r="AO9" s="83" t="str">
        <f>IF(J9="", "", IF(J9=Lookups!$G$38, Calculator!N9, ""))</f>
        <v/>
      </c>
      <c r="AP9" s="84" t="str">
        <f>IF(J9="", "", IF(J9=Lookups!$G$38, Calculator!S9, ""))</f>
        <v/>
      </c>
      <c r="AQ9" s="84" t="str">
        <f>IF(J9="", "", IF(J9=Lookups!$G$38, Calculator!Q9, ""))</f>
        <v/>
      </c>
      <c r="AR9" s="82" t="str">
        <f>IF(J9="", "", IF(J9=Lookups!$G$39, Calculator!I9, ""))</f>
        <v/>
      </c>
      <c r="AS9" s="83" t="str">
        <f>IF(J9="", "", IF(J9=Lookups!$G$39, Calculator!N9, ""))</f>
        <v/>
      </c>
      <c r="AT9" s="84" t="str">
        <f>IF(J9="", "", IF(J9=Lookups!$G$39, Calculator!S9, ""))</f>
        <v/>
      </c>
      <c r="AU9" s="84" t="str">
        <f>IF(J9="", "", IF(J9=Lookups!$G$39, Calculator!Q9, ""))</f>
        <v/>
      </c>
      <c r="AV9" s="82" t="str">
        <f>IF(J9="", "", IF(J9=Lookups!$G$40, Calculator!I9, ""))</f>
        <v/>
      </c>
      <c r="AW9" s="83" t="str">
        <f>IF(J9="", "", IF(J9=Lookups!$G$40, Calculator!N9, ""))</f>
        <v/>
      </c>
      <c r="AX9" s="84" t="str">
        <f>IF(J9="", "", IF(J9=Lookups!$G$40, Calculator!S9, ""))</f>
        <v/>
      </c>
      <c r="AY9" s="84" t="str">
        <f>IF(J9="", "", IF(J9=Lookups!$G$40, Calculator!Q9, ""))</f>
        <v/>
      </c>
      <c r="AZ9" s="82" t="str">
        <f>IF(J9="", "", IF(J9=Lookups!$G$41, Calculator!I9, ""))</f>
        <v/>
      </c>
      <c r="BA9" s="83" t="str">
        <f>IF(J9="", "", IF(J9=Lookups!$G$41, Calculator!N9, ""))</f>
        <v/>
      </c>
      <c r="BB9" s="84" t="str">
        <f>IF(J9="", "", IF(J9=Lookups!$G$41, Calculator!S9, ""))</f>
        <v/>
      </c>
      <c r="BC9" s="84" t="str">
        <f>IF(J9="", "", IF(J9=Lookups!$G$41, Calculator!Q9, ""))</f>
        <v/>
      </c>
      <c r="BD9" s="82" t="str">
        <f>IF(J9="", "", IF(J9=Lookups!$G$14, Calculator!I9, ""))</f>
        <v/>
      </c>
      <c r="BE9" s="83" t="str">
        <f>IF(J9="", "", IF(J9=Lookups!$G$14, Calculator!N9, ""))</f>
        <v/>
      </c>
      <c r="BF9" s="84" t="str">
        <f>IF(J9="", "", IF(J9=Lookups!$G$14, Calculator!S9, ""))</f>
        <v/>
      </c>
      <c r="BG9" s="84" t="str">
        <f>IF(J9="", "", IF(J9=Lookups!$G$14, Calculator!Q9, ""))</f>
        <v/>
      </c>
      <c r="BH9" s="82" t="str">
        <f>IF(J9="", "", IF(J9=Lookups!$G$15, Calculator!I9, ""))</f>
        <v/>
      </c>
      <c r="BI9" s="83" t="str">
        <f>IF(J9="", "", IF(J9=Lookups!$G$15, Calculator!N9, ""))</f>
        <v/>
      </c>
      <c r="BJ9" s="84" t="str">
        <f>IF(J9="", "", IF(J9=Lookups!$G$15, Calculator!S9, ""))</f>
        <v/>
      </c>
      <c r="BK9" s="84" t="str">
        <f>IF(J9="", "", IF(J9=Lookups!$G$15, Calculator!Q9, ""))</f>
        <v/>
      </c>
      <c r="BL9" s="82" t="str">
        <f>IF(J9="", "", IF(J9=Lookups!$G$16, Calculator!I9, ""))</f>
        <v/>
      </c>
      <c r="BM9" s="83" t="str">
        <f>IF(J9="", "", IF(J9=Lookups!$G$16, Calculator!N9, ""))</f>
        <v/>
      </c>
      <c r="BN9" s="84" t="str">
        <f>IF(J9="", "", IF(J9=Lookups!$G$16, Calculator!S9, ""))</f>
        <v/>
      </c>
      <c r="BO9" s="84" t="str">
        <f>IF(J9="", "", IF(J9=Lookups!$G$16, Calculator!Q9, ""))</f>
        <v/>
      </c>
      <c r="BP9" s="82" t="str">
        <f>IF(J9="", "", IF(J9=Lookups!$G$17, Calculator!I9, ""))</f>
        <v/>
      </c>
      <c r="BQ9" s="83" t="str">
        <f>IF(J9="", "", IF(J9=Lookups!$G$17, Calculator!N9, ""))</f>
        <v/>
      </c>
      <c r="BR9" s="84" t="str">
        <f>IF(J9="", "", IF(J9=Lookups!$G$17, Calculator!S9, ""))</f>
        <v/>
      </c>
      <c r="BS9" s="84" t="str">
        <f>IF(J9="", "", IF(J9=Lookups!$G$17, Calculator!Q9, ""))</f>
        <v/>
      </c>
      <c r="BT9" s="82" t="str">
        <f>IF(J9="", "", IF(J9=Lookups!$G$18, Calculator!I9, ""))</f>
        <v/>
      </c>
      <c r="BU9" s="83" t="str">
        <f>IF(J9="", "", IF(J9=Lookups!$G$18, Calculator!N9, ""))</f>
        <v/>
      </c>
      <c r="BV9" s="84" t="str">
        <f>IF(J9="", "", IF(J9=Lookups!$G$18, Calculator!S9, ""))</f>
        <v/>
      </c>
      <c r="BW9" s="84" t="str">
        <f>IF(J9="", "", IF(J9=Lookups!$G$18, Calculator!Q9, ""))</f>
        <v/>
      </c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</row>
    <row r="10" spans="1:256" ht="15" customHeight="1" x14ac:dyDescent="0.35">
      <c r="A10" s="20"/>
      <c r="B10" s="32">
        <v>5</v>
      </c>
      <c r="C10" s="70"/>
      <c r="D10" s="70"/>
      <c r="E10" s="98"/>
      <c r="F10" s="31" t="str">
        <f>IF('General Info'!$G$7="", "", IF('General Info'!$G$7="Penn Power", 4070, 4200))</f>
        <v/>
      </c>
      <c r="G10" s="67"/>
      <c r="H10" s="68"/>
      <c r="I10" s="67"/>
      <c r="J10" s="68"/>
      <c r="K10" s="32" t="str">
        <f>IFERROR(IF(E10="New Installation", VLOOKUP(J10, Lookups!$R$13:$AA$20, 10, FALSE), VLOOKUP($H10,Lookups!$G$4:$N$41,7,FALSE)),"")</f>
        <v/>
      </c>
      <c r="L10" s="91" t="str">
        <f>IFERROR(VLOOKUP(J10,Lookups!$G$4:$N$41,7,FALSE),"")</f>
        <v/>
      </c>
      <c r="M10" s="94" t="str">
        <f t="shared" si="0"/>
        <v/>
      </c>
      <c r="N10" s="95" t="str">
        <f t="shared" si="1"/>
        <v/>
      </c>
      <c r="O10" s="28" t="str">
        <f t="shared" si="2"/>
        <v/>
      </c>
      <c r="P10" s="71">
        <f t="shared" si="3"/>
        <v>0</v>
      </c>
      <c r="Q10" s="72">
        <f t="shared" si="4"/>
        <v>0</v>
      </c>
      <c r="R10" s="73">
        <f>IFERROR((VLOOKUP(J10,Lookups!$G$4:$N$41,8,FALSE)),0)</f>
        <v>0</v>
      </c>
      <c r="S10" s="72">
        <f t="shared" si="5"/>
        <v>0</v>
      </c>
      <c r="T10" s="19"/>
      <c r="U10" s="48" t="str">
        <f t="shared" si="6"/>
        <v>Post_Fixture_Code</v>
      </c>
      <c r="X10" s="82" t="str">
        <f>IF(J10="", "", IF(J10=Lookups!$G$34, Calculator!I10, ""))</f>
        <v/>
      </c>
      <c r="Y10" s="85" t="str">
        <f>IF(J10="", "", IF(J10=Lookups!$G$34, Calculator!N10, ""))</f>
        <v/>
      </c>
      <c r="Z10" s="84" t="str">
        <f>IF(J10="", "", IF(J10=Lookups!$G$34, Calculator!S10, ""))</f>
        <v/>
      </c>
      <c r="AA10" s="84" t="str">
        <f>IF(J10="", "", IF(J10=Lookups!$G$34, Calculator!Q10, ""))</f>
        <v/>
      </c>
      <c r="AB10" s="82" t="str">
        <f>IF(J10="", "", IF(J10=Lookups!$G$35, Calculator!I10, ""))</f>
        <v/>
      </c>
      <c r="AC10" s="85" t="str">
        <f>IF(J10="", "", IF(J10=Lookups!$G$35, Calculator!N10, ""))</f>
        <v/>
      </c>
      <c r="AD10" s="84" t="str">
        <f>IF(J10="", "", IF(J10=Lookups!$G$35, Calculator!S10, ""))</f>
        <v/>
      </c>
      <c r="AE10" s="84" t="str">
        <f>IF(J10="", "", IF(J10=Lookups!$G$35, Calculator!Q10, ""))</f>
        <v/>
      </c>
      <c r="AF10" s="82" t="str">
        <f>IF(J10="", "", IF(J10=Lookups!$G$36, Calculator!I10, ""))</f>
        <v/>
      </c>
      <c r="AG10" s="85" t="str">
        <f>IF(J10="", "", IF(J10=Lookups!$G$36, Calculator!N10, ""))</f>
        <v/>
      </c>
      <c r="AH10" s="84" t="str">
        <f>IF(J10="", "", IF(J10=Lookups!$G$36, Calculator!S10, ""))</f>
        <v/>
      </c>
      <c r="AI10" s="84" t="str">
        <f>IF(J10="", "", IF(J10=Lookups!$G$36, Calculator!Q10, ""))</f>
        <v/>
      </c>
      <c r="AJ10" s="82" t="str">
        <f>IF(J10="", "", IF(J10=Lookups!$G$37, Calculator!I10, ""))</f>
        <v/>
      </c>
      <c r="AK10" s="83" t="str">
        <f>IF(J10="", "", IF(J10=Lookups!$G$37, Calculator!I10, ""))</f>
        <v/>
      </c>
      <c r="AL10" s="84" t="str">
        <f>IF(J10="", "", IF(J10=Lookups!$G$37, Calculator!S10, ""))</f>
        <v/>
      </c>
      <c r="AM10" s="84" t="str">
        <f>IF(J10="", "", IF(J10=Lookups!$G$37, Calculator!Q10, ""))</f>
        <v/>
      </c>
      <c r="AN10" s="82" t="str">
        <f>IF(J10="", "", IF(J10=Lookups!$G$38, Calculator!I10, ""))</f>
        <v/>
      </c>
      <c r="AO10" s="83" t="str">
        <f>IF(J10="", "", IF(J10=Lookups!$G$38, Calculator!N10, ""))</f>
        <v/>
      </c>
      <c r="AP10" s="84" t="str">
        <f>IF(J10="", "", IF(J10=Lookups!$G$38, Calculator!S10, ""))</f>
        <v/>
      </c>
      <c r="AQ10" s="84" t="str">
        <f>IF(J10="", "", IF(J10=Lookups!$G$38, Calculator!Q10, ""))</f>
        <v/>
      </c>
      <c r="AR10" s="82" t="str">
        <f>IF(J10="", "", IF(J10=Lookups!$G$39, Calculator!I10, ""))</f>
        <v/>
      </c>
      <c r="AS10" s="83" t="str">
        <f>IF(J10="", "", IF(J10=Lookups!$G$39, Calculator!N10, ""))</f>
        <v/>
      </c>
      <c r="AT10" s="84" t="str">
        <f>IF(J10="", "", IF(J10=Lookups!$G$39, Calculator!S10, ""))</f>
        <v/>
      </c>
      <c r="AU10" s="84" t="str">
        <f>IF(J10="", "", IF(J10=Lookups!$G$39, Calculator!Q10, ""))</f>
        <v/>
      </c>
      <c r="AV10" s="82" t="str">
        <f>IF(J10="", "", IF(J10=Lookups!$G$40, Calculator!I10, ""))</f>
        <v/>
      </c>
      <c r="AW10" s="83" t="str">
        <f>IF(J10="", "", IF(J10=Lookups!$G$40, Calculator!N10, ""))</f>
        <v/>
      </c>
      <c r="AX10" s="84" t="str">
        <f>IF(J10="", "", IF(J10=Lookups!$G$40, Calculator!S10, ""))</f>
        <v/>
      </c>
      <c r="AY10" s="84" t="str">
        <f>IF(J10="", "", IF(J10=Lookups!$G$40, Calculator!Q10, ""))</f>
        <v/>
      </c>
      <c r="AZ10" s="82" t="str">
        <f>IF(J10="", "", IF(J10=Lookups!$G$41, Calculator!I10, ""))</f>
        <v/>
      </c>
      <c r="BA10" s="83" t="str">
        <f>IF(J10="", "", IF(J10=Lookups!$G$41, Calculator!N10, ""))</f>
        <v/>
      </c>
      <c r="BB10" s="84" t="str">
        <f>IF(J10="", "", IF(J10=Lookups!$G$41, Calculator!S10, ""))</f>
        <v/>
      </c>
      <c r="BC10" s="84" t="str">
        <f>IF(J10="", "", IF(J10=Lookups!$G$41, Calculator!Q10, ""))</f>
        <v/>
      </c>
      <c r="BD10" s="82" t="str">
        <f>IF(J10="", "", IF(J10=Lookups!$G$14, Calculator!I10, ""))</f>
        <v/>
      </c>
      <c r="BE10" s="83" t="str">
        <f>IF(J10="", "", IF(J10=Lookups!$G$14, Calculator!N10, ""))</f>
        <v/>
      </c>
      <c r="BF10" s="84" t="str">
        <f>IF(J10="", "", IF(J10=Lookups!$G$14, Calculator!S10, ""))</f>
        <v/>
      </c>
      <c r="BG10" s="84" t="str">
        <f>IF(J10="", "", IF(J10=Lookups!$G$14, Calculator!Q10, ""))</f>
        <v/>
      </c>
      <c r="BH10" s="82" t="str">
        <f>IF(J10="", "", IF(J10=Lookups!$G$15, Calculator!I10, ""))</f>
        <v/>
      </c>
      <c r="BI10" s="83" t="str">
        <f>IF(J10="", "", IF(J10=Lookups!$G$15, Calculator!N10, ""))</f>
        <v/>
      </c>
      <c r="BJ10" s="84" t="str">
        <f>IF(J10="", "", IF(J10=Lookups!$G$15, Calculator!S10, ""))</f>
        <v/>
      </c>
      <c r="BK10" s="84" t="str">
        <f>IF(J10="", "", IF(J10=Lookups!$G$15, Calculator!Q10, ""))</f>
        <v/>
      </c>
      <c r="BL10" s="82" t="str">
        <f>IF(J10="", "", IF(J10=Lookups!$G$16, Calculator!I10, ""))</f>
        <v/>
      </c>
      <c r="BM10" s="83" t="str">
        <f>IF(J10="", "", IF(J10=Lookups!$G$16, Calculator!N10, ""))</f>
        <v/>
      </c>
      <c r="BN10" s="84" t="str">
        <f>IF(J10="", "", IF(J10=Lookups!$G$16, Calculator!S10, ""))</f>
        <v/>
      </c>
      <c r="BO10" s="84" t="str">
        <f>IF(J10="", "", IF(J10=Lookups!$G$16, Calculator!Q10, ""))</f>
        <v/>
      </c>
      <c r="BP10" s="82" t="str">
        <f>IF(J10="", "", IF(J10=Lookups!$G$17, Calculator!I10, ""))</f>
        <v/>
      </c>
      <c r="BQ10" s="83" t="str">
        <f>IF(J10="", "", IF(J10=Lookups!$G$17, Calculator!N10, ""))</f>
        <v/>
      </c>
      <c r="BR10" s="84" t="str">
        <f>IF(J10="", "", IF(J10=Lookups!$G$17, Calculator!S10, ""))</f>
        <v/>
      </c>
      <c r="BS10" s="84" t="str">
        <f>IF(J10="", "", IF(J10=Lookups!$G$17, Calculator!Q10, ""))</f>
        <v/>
      </c>
      <c r="BT10" s="82" t="str">
        <f>IF(J10="", "", IF(J10=Lookups!$G$18, Calculator!I10, ""))</f>
        <v/>
      </c>
      <c r="BU10" s="83" t="str">
        <f>IF(J10="", "", IF(J10=Lookups!$G$18, Calculator!N10, ""))</f>
        <v/>
      </c>
      <c r="BV10" s="84" t="str">
        <f>IF(J10="", "", IF(J10=Lookups!$G$18, Calculator!S10, ""))</f>
        <v/>
      </c>
      <c r="BW10" s="84" t="str">
        <f>IF(J10="", "", IF(J10=Lookups!$G$18, Calculator!Q10, ""))</f>
        <v/>
      </c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</row>
    <row r="11" spans="1:256" ht="15" customHeight="1" x14ac:dyDescent="0.35">
      <c r="A11" s="20"/>
      <c r="B11" s="32">
        <v>6</v>
      </c>
      <c r="C11" s="70"/>
      <c r="D11" s="70"/>
      <c r="E11" s="98"/>
      <c r="F11" s="31" t="str">
        <f>IF('General Info'!$G$7="", "", IF('General Info'!$G$7="Penn Power", 4070, 4200))</f>
        <v/>
      </c>
      <c r="G11" s="67"/>
      <c r="H11" s="68"/>
      <c r="I11" s="67"/>
      <c r="J11" s="68"/>
      <c r="K11" s="32" t="str">
        <f>IFERROR(IF(E11="New Installation", VLOOKUP(J11, Lookups!$R$13:$AA$20, 10, FALSE), VLOOKUP($H11,Lookups!$G$4:$N$41,7,FALSE)),"")</f>
        <v/>
      </c>
      <c r="L11" s="91" t="str">
        <f>IFERROR(VLOOKUP(J11,Lookups!$G$4:$N$41,7,FALSE),"")</f>
        <v/>
      </c>
      <c r="M11" s="94" t="str">
        <f t="shared" si="0"/>
        <v/>
      </c>
      <c r="N11" s="95" t="str">
        <f t="shared" si="1"/>
        <v/>
      </c>
      <c r="O11" s="28" t="str">
        <f t="shared" si="2"/>
        <v/>
      </c>
      <c r="P11" s="71">
        <f t="shared" si="3"/>
        <v>0</v>
      </c>
      <c r="Q11" s="72">
        <f t="shared" si="4"/>
        <v>0</v>
      </c>
      <c r="R11" s="73">
        <f>IFERROR((VLOOKUP(J11,Lookups!$G$4:$N$41,8,FALSE)),0)</f>
        <v>0</v>
      </c>
      <c r="S11" s="72">
        <f t="shared" si="5"/>
        <v>0</v>
      </c>
      <c r="T11" s="19"/>
      <c r="U11" s="48" t="str">
        <f t="shared" si="6"/>
        <v>Post_Fixture_Code</v>
      </c>
      <c r="X11" s="82" t="str">
        <f>IF(J11="", "", IF(J11=Lookups!$G$34, Calculator!I11, ""))</f>
        <v/>
      </c>
      <c r="Y11" s="85" t="str">
        <f>IF(J11="", "", IF(J11=Lookups!$G$34, Calculator!N11, ""))</f>
        <v/>
      </c>
      <c r="Z11" s="84" t="str">
        <f>IF(J11="", "", IF(J11=Lookups!$G$34, Calculator!S11, ""))</f>
        <v/>
      </c>
      <c r="AA11" s="84" t="str">
        <f>IF(J11="", "", IF(J11=Lookups!$G$34, Calculator!Q11, ""))</f>
        <v/>
      </c>
      <c r="AB11" s="82" t="str">
        <f>IF(J11="", "", IF(J11=Lookups!$G$35, Calculator!I11, ""))</f>
        <v/>
      </c>
      <c r="AC11" s="85" t="str">
        <f>IF(J11="", "", IF(J11=Lookups!$G$35, Calculator!N11, ""))</f>
        <v/>
      </c>
      <c r="AD11" s="84" t="str">
        <f>IF(J11="", "", IF(J11=Lookups!$G$35, Calculator!S11, ""))</f>
        <v/>
      </c>
      <c r="AE11" s="84" t="str">
        <f>IF(J11="", "", IF(J11=Lookups!$G$35, Calculator!Q11, ""))</f>
        <v/>
      </c>
      <c r="AF11" s="82" t="str">
        <f>IF(J11="", "", IF(J11=Lookups!$G$36, Calculator!I11, ""))</f>
        <v/>
      </c>
      <c r="AG11" s="85" t="str">
        <f>IF(J11="", "", IF(J11=Lookups!$G$36, Calculator!N11, ""))</f>
        <v/>
      </c>
      <c r="AH11" s="84" t="str">
        <f>IF(J11="", "", IF(J11=Lookups!$G$36, Calculator!S11, ""))</f>
        <v/>
      </c>
      <c r="AI11" s="84" t="str">
        <f>IF(J11="", "", IF(J11=Lookups!$G$36, Calculator!Q11, ""))</f>
        <v/>
      </c>
      <c r="AJ11" s="82" t="str">
        <f>IF(J11="", "", IF(J11=Lookups!$G$37, Calculator!I11, ""))</f>
        <v/>
      </c>
      <c r="AK11" s="83" t="str">
        <f>IF(J11="", "", IF(J11=Lookups!$G$37, Calculator!I11, ""))</f>
        <v/>
      </c>
      <c r="AL11" s="84" t="str">
        <f>IF(J11="", "", IF(J11=Lookups!$G$37, Calculator!S11, ""))</f>
        <v/>
      </c>
      <c r="AM11" s="84" t="str">
        <f>IF(J11="", "", IF(J11=Lookups!$G$37, Calculator!Q11, ""))</f>
        <v/>
      </c>
      <c r="AN11" s="82" t="str">
        <f>IF(J11="", "", IF(J11=Lookups!$G$38, Calculator!I11, ""))</f>
        <v/>
      </c>
      <c r="AO11" s="83" t="str">
        <f>IF(J11="", "", IF(J11=Lookups!$G$38, Calculator!N11, ""))</f>
        <v/>
      </c>
      <c r="AP11" s="84" t="str">
        <f>IF(J11="", "", IF(J11=Lookups!$G$38, Calculator!S11, ""))</f>
        <v/>
      </c>
      <c r="AQ11" s="84" t="str">
        <f>IF(J11="", "", IF(J11=Lookups!$G$38, Calculator!Q11, ""))</f>
        <v/>
      </c>
      <c r="AR11" s="82" t="str">
        <f>IF(J11="", "", IF(J11=Lookups!$G$39, Calculator!I11, ""))</f>
        <v/>
      </c>
      <c r="AS11" s="83" t="str">
        <f>IF(J11="", "", IF(J11=Lookups!$G$39, Calculator!N11, ""))</f>
        <v/>
      </c>
      <c r="AT11" s="84" t="str">
        <f>IF(J11="", "", IF(J11=Lookups!$G$39, Calculator!S11, ""))</f>
        <v/>
      </c>
      <c r="AU11" s="84" t="str">
        <f>IF(J11="", "", IF(J11=Lookups!$G$39, Calculator!Q11, ""))</f>
        <v/>
      </c>
      <c r="AV11" s="82" t="str">
        <f>IF(J11="", "", IF(J11=Lookups!$G$40, Calculator!I11, ""))</f>
        <v/>
      </c>
      <c r="AW11" s="83" t="str">
        <f>IF(J11="", "", IF(J11=Lookups!$G$40, Calculator!N11, ""))</f>
        <v/>
      </c>
      <c r="AX11" s="84" t="str">
        <f>IF(J11="", "", IF(J11=Lookups!$G$40, Calculator!S11, ""))</f>
        <v/>
      </c>
      <c r="AY11" s="84" t="str">
        <f>IF(J11="", "", IF(J11=Lookups!$G$40, Calculator!Q11, ""))</f>
        <v/>
      </c>
      <c r="AZ11" s="82" t="str">
        <f>IF(J11="", "", IF(J11=Lookups!$G$41, Calculator!I11, ""))</f>
        <v/>
      </c>
      <c r="BA11" s="83" t="str">
        <f>IF(J11="", "", IF(J11=Lookups!$G$41, Calculator!N11, ""))</f>
        <v/>
      </c>
      <c r="BB11" s="84" t="str">
        <f>IF(J11="", "", IF(J11=Lookups!$G$41, Calculator!S11, ""))</f>
        <v/>
      </c>
      <c r="BC11" s="84" t="str">
        <f>IF(J11="", "", IF(J11=Lookups!$G$41, Calculator!Q11, ""))</f>
        <v/>
      </c>
      <c r="BD11" s="82" t="str">
        <f>IF(J11="", "", IF(J11=Lookups!$G$14, Calculator!I11, ""))</f>
        <v/>
      </c>
      <c r="BE11" s="83" t="str">
        <f>IF(J11="", "", IF(J11=Lookups!$G$14, Calculator!N11, ""))</f>
        <v/>
      </c>
      <c r="BF11" s="84" t="str">
        <f>IF(J11="", "", IF(J11=Lookups!$G$14, Calculator!S11, ""))</f>
        <v/>
      </c>
      <c r="BG11" s="84" t="str">
        <f>IF(J11="", "", IF(J11=Lookups!$G$14, Calculator!Q11, ""))</f>
        <v/>
      </c>
      <c r="BH11" s="82" t="str">
        <f>IF(J11="", "", IF(J11=Lookups!$G$15, Calculator!I11, ""))</f>
        <v/>
      </c>
      <c r="BI11" s="83" t="str">
        <f>IF(J11="", "", IF(J11=Lookups!$G$15, Calculator!N11, ""))</f>
        <v/>
      </c>
      <c r="BJ11" s="84" t="str">
        <f>IF(J11="", "", IF(J11=Lookups!$G$15, Calculator!S11, ""))</f>
        <v/>
      </c>
      <c r="BK11" s="84" t="str">
        <f>IF(J11="", "", IF(J11=Lookups!$G$15, Calculator!Q11, ""))</f>
        <v/>
      </c>
      <c r="BL11" s="82" t="str">
        <f>IF(J11="", "", IF(J11=Lookups!$G$16, Calculator!I11, ""))</f>
        <v/>
      </c>
      <c r="BM11" s="83" t="str">
        <f>IF(J11="", "", IF(J11=Lookups!$G$16, Calculator!N11, ""))</f>
        <v/>
      </c>
      <c r="BN11" s="84" t="str">
        <f>IF(J11="", "", IF(J11=Lookups!$G$16, Calculator!S11, ""))</f>
        <v/>
      </c>
      <c r="BO11" s="84" t="str">
        <f>IF(J11="", "", IF(J11=Lookups!$G$16, Calculator!Q11, ""))</f>
        <v/>
      </c>
      <c r="BP11" s="82" t="str">
        <f>IF(J11="", "", IF(J11=Lookups!$G$17, Calculator!I11, ""))</f>
        <v/>
      </c>
      <c r="BQ11" s="83" t="str">
        <f>IF(J11="", "", IF(J11=Lookups!$G$17, Calculator!N11, ""))</f>
        <v/>
      </c>
      <c r="BR11" s="84" t="str">
        <f>IF(J11="", "", IF(J11=Lookups!$G$17, Calculator!S11, ""))</f>
        <v/>
      </c>
      <c r="BS11" s="84" t="str">
        <f>IF(J11="", "", IF(J11=Lookups!$G$17, Calculator!Q11, ""))</f>
        <v/>
      </c>
      <c r="BT11" s="82" t="str">
        <f>IF(J11="", "", IF(J11=Lookups!$G$18, Calculator!I11, ""))</f>
        <v/>
      </c>
      <c r="BU11" s="83" t="str">
        <f>IF(J11="", "", IF(J11=Lookups!$G$18, Calculator!N11, ""))</f>
        <v/>
      </c>
      <c r="BV11" s="84" t="str">
        <f>IF(J11="", "", IF(J11=Lookups!$G$18, Calculator!S11, ""))</f>
        <v/>
      </c>
      <c r="BW11" s="84" t="str">
        <f>IF(J11="", "", IF(J11=Lookups!$G$18, Calculator!Q11, ""))</f>
        <v/>
      </c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</row>
    <row r="12" spans="1:256" ht="15" customHeight="1" x14ac:dyDescent="0.35">
      <c r="A12" s="20"/>
      <c r="B12" s="32">
        <v>7</v>
      </c>
      <c r="C12" s="70"/>
      <c r="D12" s="70"/>
      <c r="E12" s="98"/>
      <c r="F12" s="31" t="str">
        <f>IF('General Info'!$G$7="", "", IF('General Info'!$G$7="Penn Power", 4070, 4200))</f>
        <v/>
      </c>
      <c r="G12" s="67"/>
      <c r="H12" s="68"/>
      <c r="I12" s="67"/>
      <c r="J12" s="68"/>
      <c r="K12" s="32" t="str">
        <f>IFERROR(IF(E12="New Installation", VLOOKUP(J12, Lookups!$R$13:$AA$20, 10, FALSE), VLOOKUP($H12,Lookups!$G$4:$N$41,7,FALSE)),"")</f>
        <v/>
      </c>
      <c r="L12" s="91" t="str">
        <f>IFERROR(VLOOKUP(J12,Lookups!$G$4:$N$41,7,FALSE),"")</f>
        <v/>
      </c>
      <c r="M12" s="94" t="str">
        <f t="shared" si="0"/>
        <v/>
      </c>
      <c r="N12" s="95" t="str">
        <f t="shared" si="1"/>
        <v/>
      </c>
      <c r="O12" s="28" t="str">
        <f t="shared" si="2"/>
        <v/>
      </c>
      <c r="P12" s="71">
        <f t="shared" si="3"/>
        <v>0</v>
      </c>
      <c r="Q12" s="72">
        <f t="shared" si="4"/>
        <v>0</v>
      </c>
      <c r="R12" s="73">
        <f>IFERROR((VLOOKUP(J12,Lookups!$G$4:$N$41,8,FALSE)),0)</f>
        <v>0</v>
      </c>
      <c r="S12" s="72">
        <f t="shared" si="5"/>
        <v>0</v>
      </c>
      <c r="T12" s="19"/>
      <c r="U12" s="48" t="str">
        <f t="shared" si="6"/>
        <v>Post_Fixture_Code</v>
      </c>
      <c r="X12" s="82" t="str">
        <f>IF(J12="", "", IF(J12=Lookups!$G$34, Calculator!I12, ""))</f>
        <v/>
      </c>
      <c r="Y12" s="85" t="str">
        <f>IF(J12="", "", IF(J12=Lookups!$G$34, Calculator!N12, ""))</f>
        <v/>
      </c>
      <c r="Z12" s="84" t="str">
        <f>IF(J12="", "", IF(J12=Lookups!$G$34, Calculator!S12, ""))</f>
        <v/>
      </c>
      <c r="AA12" s="84" t="str">
        <f>IF(J12="", "", IF(J12=Lookups!$G$34, Calculator!Q12, ""))</f>
        <v/>
      </c>
      <c r="AB12" s="82" t="str">
        <f>IF(J12="", "", IF(J12=Lookups!$G$35, Calculator!I12, ""))</f>
        <v/>
      </c>
      <c r="AC12" s="85" t="str">
        <f>IF(J12="", "", IF(J12=Lookups!$G$35, Calculator!N12, ""))</f>
        <v/>
      </c>
      <c r="AD12" s="84" t="str">
        <f>IF(J12="", "", IF(J12=Lookups!$G$35, Calculator!S12, ""))</f>
        <v/>
      </c>
      <c r="AE12" s="84" t="str">
        <f>IF(J12="", "", IF(J12=Lookups!$G$35, Calculator!Q12, ""))</f>
        <v/>
      </c>
      <c r="AF12" s="82" t="str">
        <f>IF(J12="", "", IF(J12=Lookups!$G$36, Calculator!I12, ""))</f>
        <v/>
      </c>
      <c r="AG12" s="85" t="str">
        <f>IF(J12="", "", IF(J12=Lookups!$G$36, Calculator!N12, ""))</f>
        <v/>
      </c>
      <c r="AH12" s="84" t="str">
        <f>IF(J12="", "", IF(J12=Lookups!$G$36, Calculator!S12, ""))</f>
        <v/>
      </c>
      <c r="AI12" s="84" t="str">
        <f>IF(J12="", "", IF(J12=Lookups!$G$36, Calculator!Q12, ""))</f>
        <v/>
      </c>
      <c r="AJ12" s="82" t="str">
        <f>IF(J12="", "", IF(J12=Lookups!$G$37, Calculator!I12, ""))</f>
        <v/>
      </c>
      <c r="AK12" s="83" t="str">
        <f>IF(J12="", "", IF(J12=Lookups!$G$37, Calculator!I12, ""))</f>
        <v/>
      </c>
      <c r="AL12" s="84" t="str">
        <f>IF(J12="", "", IF(J12=Lookups!$G$37, Calculator!S12, ""))</f>
        <v/>
      </c>
      <c r="AM12" s="84" t="str">
        <f>IF(J12="", "", IF(J12=Lookups!$G$37, Calculator!Q12, ""))</f>
        <v/>
      </c>
      <c r="AN12" s="82" t="str">
        <f>IF(J12="", "", IF(J12=Lookups!$G$38, Calculator!I12, ""))</f>
        <v/>
      </c>
      <c r="AO12" s="83" t="str">
        <f>IF(J12="", "", IF(J12=Lookups!$G$38, Calculator!N12, ""))</f>
        <v/>
      </c>
      <c r="AP12" s="84" t="str">
        <f>IF(J12="", "", IF(J12=Lookups!$G$38, Calculator!S12, ""))</f>
        <v/>
      </c>
      <c r="AQ12" s="84" t="str">
        <f>IF(J12="", "", IF(J12=Lookups!$G$38, Calculator!Q12, ""))</f>
        <v/>
      </c>
      <c r="AR12" s="82" t="str">
        <f>IF(J12="", "", IF(J12=Lookups!$G$39, Calculator!I12, ""))</f>
        <v/>
      </c>
      <c r="AS12" s="83" t="str">
        <f>IF(J12="", "", IF(J12=Lookups!$G$39, Calculator!N12, ""))</f>
        <v/>
      </c>
      <c r="AT12" s="84" t="str">
        <f>IF(J12="", "", IF(J12=Lookups!$G$39, Calculator!S12, ""))</f>
        <v/>
      </c>
      <c r="AU12" s="84" t="str">
        <f>IF(J12="", "", IF(J12=Lookups!$G$39, Calculator!Q12, ""))</f>
        <v/>
      </c>
      <c r="AV12" s="82" t="str">
        <f>IF(J12="", "", IF(J12=Lookups!$G$40, Calculator!I12, ""))</f>
        <v/>
      </c>
      <c r="AW12" s="83" t="str">
        <f>IF(J12="", "", IF(J12=Lookups!$G$40, Calculator!N12, ""))</f>
        <v/>
      </c>
      <c r="AX12" s="84" t="str">
        <f>IF(J12="", "", IF(J12=Lookups!$G$40, Calculator!S12, ""))</f>
        <v/>
      </c>
      <c r="AY12" s="84" t="str">
        <f>IF(J12="", "", IF(J12=Lookups!$G$40, Calculator!Q12, ""))</f>
        <v/>
      </c>
      <c r="AZ12" s="82" t="str">
        <f>IF(J12="", "", IF(J12=Lookups!$G$41, Calculator!I12, ""))</f>
        <v/>
      </c>
      <c r="BA12" s="83" t="str">
        <f>IF(J12="", "", IF(J12=Lookups!$G$41, Calculator!N12, ""))</f>
        <v/>
      </c>
      <c r="BB12" s="84" t="str">
        <f>IF(J12="", "", IF(J12=Lookups!$G$41, Calculator!S12, ""))</f>
        <v/>
      </c>
      <c r="BC12" s="84" t="str">
        <f>IF(J12="", "", IF(J12=Lookups!$G$41, Calculator!Q12, ""))</f>
        <v/>
      </c>
      <c r="BD12" s="82" t="str">
        <f>IF(J12="", "", IF(J12=Lookups!$G$14, Calculator!I12, ""))</f>
        <v/>
      </c>
      <c r="BE12" s="83" t="str">
        <f>IF(J12="", "", IF(J12=Lookups!$G$14, Calculator!N12, ""))</f>
        <v/>
      </c>
      <c r="BF12" s="84" t="str">
        <f>IF(J12="", "", IF(J12=Lookups!$G$14, Calculator!S12, ""))</f>
        <v/>
      </c>
      <c r="BG12" s="84" t="str">
        <f>IF(J12="", "", IF(J12=Lookups!$G$14, Calculator!Q12, ""))</f>
        <v/>
      </c>
      <c r="BH12" s="82" t="str">
        <f>IF(J12="", "", IF(J12=Lookups!$G$15, Calculator!I12, ""))</f>
        <v/>
      </c>
      <c r="BI12" s="83" t="str">
        <f>IF(J12="", "", IF(J12=Lookups!$G$15, Calculator!N12, ""))</f>
        <v/>
      </c>
      <c r="BJ12" s="84" t="str">
        <f>IF(J12="", "", IF(J12=Lookups!$G$15, Calculator!S12, ""))</f>
        <v/>
      </c>
      <c r="BK12" s="84" t="str">
        <f>IF(J12="", "", IF(J12=Lookups!$G$15, Calculator!Q12, ""))</f>
        <v/>
      </c>
      <c r="BL12" s="82" t="str">
        <f>IF(J12="", "", IF(J12=Lookups!$G$16, Calculator!I12, ""))</f>
        <v/>
      </c>
      <c r="BM12" s="83" t="str">
        <f>IF(J12="", "", IF(J12=Lookups!$G$16, Calculator!N12, ""))</f>
        <v/>
      </c>
      <c r="BN12" s="84" t="str">
        <f>IF(J12="", "", IF(J12=Lookups!$G$16, Calculator!S12, ""))</f>
        <v/>
      </c>
      <c r="BO12" s="84" t="str">
        <f>IF(J12="", "", IF(J12=Lookups!$G$16, Calculator!Q12, ""))</f>
        <v/>
      </c>
      <c r="BP12" s="82" t="str">
        <f>IF(J12="", "", IF(J12=Lookups!$G$17, Calculator!I12, ""))</f>
        <v/>
      </c>
      <c r="BQ12" s="83" t="str">
        <f>IF(J12="", "", IF(J12=Lookups!$G$17, Calculator!N12, ""))</f>
        <v/>
      </c>
      <c r="BR12" s="84" t="str">
        <f>IF(J12="", "", IF(J12=Lookups!$G$17, Calculator!S12, ""))</f>
        <v/>
      </c>
      <c r="BS12" s="84" t="str">
        <f>IF(J12="", "", IF(J12=Lookups!$G$17, Calculator!Q12, ""))</f>
        <v/>
      </c>
      <c r="BT12" s="82" t="str">
        <f>IF(J12="", "", IF(J12=Lookups!$G$18, Calculator!I12, ""))</f>
        <v/>
      </c>
      <c r="BU12" s="83" t="str">
        <f>IF(J12="", "", IF(J12=Lookups!$G$18, Calculator!N12, ""))</f>
        <v/>
      </c>
      <c r="BV12" s="84" t="str">
        <f>IF(J12="", "", IF(J12=Lookups!$G$18, Calculator!S12, ""))</f>
        <v/>
      </c>
      <c r="BW12" s="84" t="str">
        <f>IF(J12="", "", IF(J12=Lookups!$G$18, Calculator!Q12, ""))</f>
        <v/>
      </c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</row>
    <row r="13" spans="1:256" ht="15" customHeight="1" x14ac:dyDescent="0.35">
      <c r="A13" s="20"/>
      <c r="B13" s="32">
        <v>8</v>
      </c>
      <c r="C13" s="70"/>
      <c r="D13" s="70"/>
      <c r="E13" s="98"/>
      <c r="F13" s="31" t="str">
        <f>IF('General Info'!$G$7="", "", IF('General Info'!$G$7="Penn Power", 4070, 4200))</f>
        <v/>
      </c>
      <c r="G13" s="67"/>
      <c r="H13" s="68"/>
      <c r="I13" s="67"/>
      <c r="J13" s="68"/>
      <c r="K13" s="32" t="str">
        <f>IFERROR(IF(E13="New Installation", VLOOKUP(J13, Lookups!$R$13:$AA$20, 10, FALSE), VLOOKUP($H13,Lookups!$G$4:$N$41,7,FALSE)),"")</f>
        <v/>
      </c>
      <c r="L13" s="91" t="str">
        <f>IFERROR(VLOOKUP(J13,Lookups!$G$4:$N$41,7,FALSE),"")</f>
        <v/>
      </c>
      <c r="M13" s="94" t="str">
        <f t="shared" si="0"/>
        <v/>
      </c>
      <c r="N13" s="95" t="str">
        <f t="shared" si="1"/>
        <v/>
      </c>
      <c r="O13" s="28" t="str">
        <f t="shared" si="2"/>
        <v/>
      </c>
      <c r="P13" s="71">
        <f t="shared" si="3"/>
        <v>0</v>
      </c>
      <c r="Q13" s="72">
        <f t="shared" si="4"/>
        <v>0</v>
      </c>
      <c r="R13" s="73">
        <f>IFERROR((VLOOKUP(J13,Lookups!$G$4:$N$41,8,FALSE)),0)</f>
        <v>0</v>
      </c>
      <c r="S13" s="72">
        <f t="shared" si="5"/>
        <v>0</v>
      </c>
      <c r="T13" s="19"/>
      <c r="U13" s="48" t="str">
        <f t="shared" si="6"/>
        <v>Post_Fixture_Code</v>
      </c>
      <c r="X13" s="82" t="str">
        <f>IF(J13="", "", IF(J13=Lookups!$G$34, Calculator!I13, ""))</f>
        <v/>
      </c>
      <c r="Y13" s="85" t="str">
        <f>IF(J13="", "", IF(J13=Lookups!$G$34, Calculator!N13, ""))</f>
        <v/>
      </c>
      <c r="Z13" s="84" t="str">
        <f>IF(J13="", "", IF(J13=Lookups!$G$34, Calculator!S13, ""))</f>
        <v/>
      </c>
      <c r="AA13" s="84" t="str">
        <f>IF(J13="", "", IF(J13=Lookups!$G$34, Calculator!Q13, ""))</f>
        <v/>
      </c>
      <c r="AB13" s="82" t="str">
        <f>IF(J13="", "", IF(J13=Lookups!$G$35, Calculator!I13, ""))</f>
        <v/>
      </c>
      <c r="AC13" s="85" t="str">
        <f>IF(J13="", "", IF(J13=Lookups!$G$35, Calculator!N13, ""))</f>
        <v/>
      </c>
      <c r="AD13" s="84" t="str">
        <f>IF(J13="", "", IF(J13=Lookups!$G$35, Calculator!S13, ""))</f>
        <v/>
      </c>
      <c r="AE13" s="84" t="str">
        <f>IF(J13="", "", IF(J13=Lookups!$G$35, Calculator!Q13, ""))</f>
        <v/>
      </c>
      <c r="AF13" s="82" t="str">
        <f>IF(J13="", "", IF(J13=Lookups!$G$36, Calculator!I13, ""))</f>
        <v/>
      </c>
      <c r="AG13" s="85" t="str">
        <f>IF(J13="", "", IF(J13=Lookups!$G$36, Calculator!N13, ""))</f>
        <v/>
      </c>
      <c r="AH13" s="84" t="str">
        <f>IF(J13="", "", IF(J13=Lookups!$G$36, Calculator!S13, ""))</f>
        <v/>
      </c>
      <c r="AI13" s="84" t="str">
        <f>IF(J13="", "", IF(J13=Lookups!$G$36, Calculator!Q13, ""))</f>
        <v/>
      </c>
      <c r="AJ13" s="82" t="str">
        <f>IF(J13="", "", IF(J13=Lookups!$G$37, Calculator!I13, ""))</f>
        <v/>
      </c>
      <c r="AK13" s="83" t="str">
        <f>IF(J13="", "", IF(J13=Lookups!$G$37, Calculator!I13, ""))</f>
        <v/>
      </c>
      <c r="AL13" s="84" t="str">
        <f>IF(J13="", "", IF(J13=Lookups!$G$37, Calculator!S13, ""))</f>
        <v/>
      </c>
      <c r="AM13" s="84" t="str">
        <f>IF(J13="", "", IF(J13=Lookups!$G$37, Calculator!Q13, ""))</f>
        <v/>
      </c>
      <c r="AN13" s="82" t="str">
        <f>IF(J13="", "", IF(J13=Lookups!$G$38, Calculator!I13, ""))</f>
        <v/>
      </c>
      <c r="AO13" s="83" t="str">
        <f>IF(J13="", "", IF(J13=Lookups!$G$38, Calculator!N13, ""))</f>
        <v/>
      </c>
      <c r="AP13" s="84" t="str">
        <f>IF(J13="", "", IF(J13=Lookups!$G$38, Calculator!S13, ""))</f>
        <v/>
      </c>
      <c r="AQ13" s="84" t="str">
        <f>IF(J13="", "", IF(J13=Lookups!$G$38, Calculator!Q13, ""))</f>
        <v/>
      </c>
      <c r="AR13" s="82" t="str">
        <f>IF(J13="", "", IF(J13=Lookups!$G$39, Calculator!I13, ""))</f>
        <v/>
      </c>
      <c r="AS13" s="83" t="str">
        <f>IF(J13="", "", IF(J13=Lookups!$G$39, Calculator!N13, ""))</f>
        <v/>
      </c>
      <c r="AT13" s="84" t="str">
        <f>IF(J13="", "", IF(J13=Lookups!$G$39, Calculator!S13, ""))</f>
        <v/>
      </c>
      <c r="AU13" s="84" t="str">
        <f>IF(J13="", "", IF(J13=Lookups!$G$39, Calculator!Q13, ""))</f>
        <v/>
      </c>
      <c r="AV13" s="82" t="str">
        <f>IF(J13="", "", IF(J13=Lookups!$G$40, Calculator!I13, ""))</f>
        <v/>
      </c>
      <c r="AW13" s="83" t="str">
        <f>IF(J13="", "", IF(J13=Lookups!$G$40, Calculator!N13, ""))</f>
        <v/>
      </c>
      <c r="AX13" s="84" t="str">
        <f>IF(J13="", "", IF(J13=Lookups!$G$40, Calculator!S13, ""))</f>
        <v/>
      </c>
      <c r="AY13" s="84" t="str">
        <f>IF(J13="", "", IF(J13=Lookups!$G$40, Calculator!Q13, ""))</f>
        <v/>
      </c>
      <c r="AZ13" s="82" t="str">
        <f>IF(J13="", "", IF(J13=Lookups!$G$41, Calculator!I13, ""))</f>
        <v/>
      </c>
      <c r="BA13" s="83" t="str">
        <f>IF(J13="", "", IF(J13=Lookups!$G$41, Calculator!N13, ""))</f>
        <v/>
      </c>
      <c r="BB13" s="84" t="str">
        <f>IF(J13="", "", IF(J13=Lookups!$G$41, Calculator!S13, ""))</f>
        <v/>
      </c>
      <c r="BC13" s="84" t="str">
        <f>IF(J13="", "", IF(J13=Lookups!$G$41, Calculator!Q13, ""))</f>
        <v/>
      </c>
      <c r="BD13" s="82" t="str">
        <f>IF(J13="", "", IF(J13=Lookups!$G$14, Calculator!I13, ""))</f>
        <v/>
      </c>
      <c r="BE13" s="83" t="str">
        <f>IF(J13="", "", IF(J13=Lookups!$G$14, Calculator!N13, ""))</f>
        <v/>
      </c>
      <c r="BF13" s="84" t="str">
        <f>IF(J13="", "", IF(J13=Lookups!$G$14, Calculator!S13, ""))</f>
        <v/>
      </c>
      <c r="BG13" s="84" t="str">
        <f>IF(J13="", "", IF(J13=Lookups!$G$14, Calculator!Q13, ""))</f>
        <v/>
      </c>
      <c r="BH13" s="82" t="str">
        <f>IF(J13="", "", IF(J13=Lookups!$G$15, Calculator!I13, ""))</f>
        <v/>
      </c>
      <c r="BI13" s="83" t="str">
        <f>IF(J13="", "", IF(J13=Lookups!$G$15, Calculator!N13, ""))</f>
        <v/>
      </c>
      <c r="BJ13" s="84" t="str">
        <f>IF(J13="", "", IF(J13=Lookups!$G$15, Calculator!S13, ""))</f>
        <v/>
      </c>
      <c r="BK13" s="84" t="str">
        <f>IF(J13="", "", IF(J13=Lookups!$G$15, Calculator!Q13, ""))</f>
        <v/>
      </c>
      <c r="BL13" s="82" t="str">
        <f>IF(J13="", "", IF(J13=Lookups!$G$16, Calculator!I13, ""))</f>
        <v/>
      </c>
      <c r="BM13" s="83" t="str">
        <f>IF(J13="", "", IF(J13=Lookups!$G$16, Calculator!N13, ""))</f>
        <v/>
      </c>
      <c r="BN13" s="84" t="str">
        <f>IF(J13="", "", IF(J13=Lookups!$G$16, Calculator!S13, ""))</f>
        <v/>
      </c>
      <c r="BO13" s="84" t="str">
        <f>IF(J13="", "", IF(J13=Lookups!$G$16, Calculator!Q13, ""))</f>
        <v/>
      </c>
      <c r="BP13" s="82" t="str">
        <f>IF(J13="", "", IF(J13=Lookups!$G$17, Calculator!I13, ""))</f>
        <v/>
      </c>
      <c r="BQ13" s="83" t="str">
        <f>IF(J13="", "", IF(J13=Lookups!$G$17, Calculator!N13, ""))</f>
        <v/>
      </c>
      <c r="BR13" s="84" t="str">
        <f>IF(J13="", "", IF(J13=Lookups!$G$17, Calculator!S13, ""))</f>
        <v/>
      </c>
      <c r="BS13" s="84" t="str">
        <f>IF(J13="", "", IF(J13=Lookups!$G$17, Calculator!Q13, ""))</f>
        <v/>
      </c>
      <c r="BT13" s="82" t="str">
        <f>IF(J13="", "", IF(J13=Lookups!$G$18, Calculator!I13, ""))</f>
        <v/>
      </c>
      <c r="BU13" s="83" t="str">
        <f>IF(J13="", "", IF(J13=Lookups!$G$18, Calculator!N13, ""))</f>
        <v/>
      </c>
      <c r="BV13" s="84" t="str">
        <f>IF(J13="", "", IF(J13=Lookups!$G$18, Calculator!S13, ""))</f>
        <v/>
      </c>
      <c r="BW13" s="84" t="str">
        <f>IF(J13="", "", IF(J13=Lookups!$G$18, Calculator!Q13, ""))</f>
        <v/>
      </c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</row>
    <row r="14" spans="1:256" ht="15" customHeight="1" x14ac:dyDescent="0.35">
      <c r="A14" s="20"/>
      <c r="B14" s="32">
        <v>9</v>
      </c>
      <c r="C14" s="70"/>
      <c r="D14" s="70"/>
      <c r="E14" s="98"/>
      <c r="F14" s="31" t="str">
        <f>IF('General Info'!$G$7="", "", IF('General Info'!$G$7="Penn Power", 4070, 4200))</f>
        <v/>
      </c>
      <c r="G14" s="67"/>
      <c r="H14" s="68"/>
      <c r="I14" s="67"/>
      <c r="J14" s="68"/>
      <c r="K14" s="32" t="str">
        <f>IFERROR(IF(E14="New Installation", VLOOKUP(J14, Lookups!$R$13:$AA$20, 10, FALSE), VLOOKUP($H14,Lookups!$G$4:$N$41,7,FALSE)),"")</f>
        <v/>
      </c>
      <c r="L14" s="91" t="str">
        <f>IFERROR(VLOOKUP(J14,Lookups!$G$4:$N$41,7,FALSE),"")</f>
        <v/>
      </c>
      <c r="M14" s="94" t="str">
        <f t="shared" si="0"/>
        <v/>
      </c>
      <c r="N14" s="95" t="str">
        <f t="shared" si="1"/>
        <v/>
      </c>
      <c r="O14" s="28" t="str">
        <f t="shared" si="2"/>
        <v/>
      </c>
      <c r="P14" s="71">
        <f t="shared" si="3"/>
        <v>0</v>
      </c>
      <c r="Q14" s="72">
        <f t="shared" si="4"/>
        <v>0</v>
      </c>
      <c r="R14" s="73">
        <f>IFERROR((VLOOKUP(J14,Lookups!$G$4:$N$41,8,FALSE)),0)</f>
        <v>0</v>
      </c>
      <c r="S14" s="72">
        <f t="shared" si="5"/>
        <v>0</v>
      </c>
      <c r="T14" s="19"/>
      <c r="U14" s="48" t="str">
        <f t="shared" si="6"/>
        <v>Post_Fixture_Code</v>
      </c>
      <c r="X14" s="82" t="str">
        <f>IF(J14="", "", IF(J14=Lookups!$G$34, Calculator!I14, ""))</f>
        <v/>
      </c>
      <c r="Y14" s="85" t="str">
        <f>IF(J14="", "", IF(J14=Lookups!$G$34, Calculator!N14, ""))</f>
        <v/>
      </c>
      <c r="Z14" s="84" t="str">
        <f>IF(J14="", "", IF(J14=Lookups!$G$34, Calculator!S14, ""))</f>
        <v/>
      </c>
      <c r="AA14" s="84" t="str">
        <f>IF(J14="", "", IF(J14=Lookups!$G$34, Calculator!Q14, ""))</f>
        <v/>
      </c>
      <c r="AB14" s="82" t="str">
        <f>IF(J14="", "", IF(J14=Lookups!$G$35, Calculator!I14, ""))</f>
        <v/>
      </c>
      <c r="AC14" s="85" t="str">
        <f>IF(J14="", "", IF(J14=Lookups!$G$35, Calculator!N14, ""))</f>
        <v/>
      </c>
      <c r="AD14" s="84" t="str">
        <f>IF(J14="", "", IF(J14=Lookups!$G$35, Calculator!S14, ""))</f>
        <v/>
      </c>
      <c r="AE14" s="84" t="str">
        <f>IF(J14="", "", IF(J14=Lookups!$G$35, Calculator!Q14, ""))</f>
        <v/>
      </c>
      <c r="AF14" s="82" t="str">
        <f>IF(J14="", "", IF(J14=Lookups!$G$36, Calculator!I14, ""))</f>
        <v/>
      </c>
      <c r="AG14" s="85" t="str">
        <f>IF(J14="", "", IF(J14=Lookups!$G$36, Calculator!N14, ""))</f>
        <v/>
      </c>
      <c r="AH14" s="84" t="str">
        <f>IF(J14="", "", IF(J14=Lookups!$G$36, Calculator!S14, ""))</f>
        <v/>
      </c>
      <c r="AI14" s="84" t="str">
        <f>IF(J14="", "", IF(J14=Lookups!$G$36, Calculator!Q14, ""))</f>
        <v/>
      </c>
      <c r="AJ14" s="82" t="str">
        <f>IF(J14="", "", IF(J14=Lookups!$G$37, Calculator!I14, ""))</f>
        <v/>
      </c>
      <c r="AK14" s="83" t="str">
        <f>IF(J14="", "", IF(J14=Lookups!$G$37, Calculator!I14, ""))</f>
        <v/>
      </c>
      <c r="AL14" s="84" t="str">
        <f>IF(J14="", "", IF(J14=Lookups!$G$37, Calculator!S14, ""))</f>
        <v/>
      </c>
      <c r="AM14" s="84" t="str">
        <f>IF(J14="", "", IF(J14=Lookups!$G$37, Calculator!Q14, ""))</f>
        <v/>
      </c>
      <c r="AN14" s="82" t="str">
        <f>IF(J14="", "", IF(J14=Lookups!$G$38, Calculator!I14, ""))</f>
        <v/>
      </c>
      <c r="AO14" s="83" t="str">
        <f>IF(J14="", "", IF(J14=Lookups!$G$38, Calculator!N14, ""))</f>
        <v/>
      </c>
      <c r="AP14" s="84" t="str">
        <f>IF(J14="", "", IF(J14=Lookups!$G$38, Calculator!S14, ""))</f>
        <v/>
      </c>
      <c r="AQ14" s="84" t="str">
        <f>IF(J14="", "", IF(J14=Lookups!$G$38, Calculator!Q14, ""))</f>
        <v/>
      </c>
      <c r="AR14" s="82" t="str">
        <f>IF(J14="", "", IF(J14=Lookups!$G$39, Calculator!I14, ""))</f>
        <v/>
      </c>
      <c r="AS14" s="83" t="str">
        <f>IF(J14="", "", IF(J14=Lookups!$G$39, Calculator!N14, ""))</f>
        <v/>
      </c>
      <c r="AT14" s="84" t="str">
        <f>IF(J14="", "", IF(J14=Lookups!$G$39, Calculator!S14, ""))</f>
        <v/>
      </c>
      <c r="AU14" s="84" t="str">
        <f>IF(J14="", "", IF(J14=Lookups!$G$39, Calculator!Q14, ""))</f>
        <v/>
      </c>
      <c r="AV14" s="82" t="str">
        <f>IF(J14="", "", IF(J14=Lookups!$G$40, Calculator!I14, ""))</f>
        <v/>
      </c>
      <c r="AW14" s="83" t="str">
        <f>IF(J14="", "", IF(J14=Lookups!$G$40, Calculator!N14, ""))</f>
        <v/>
      </c>
      <c r="AX14" s="84" t="str">
        <f>IF(J14="", "", IF(J14=Lookups!$G$40, Calculator!S14, ""))</f>
        <v/>
      </c>
      <c r="AY14" s="84" t="str">
        <f>IF(J14="", "", IF(J14=Lookups!$G$40, Calculator!Q14, ""))</f>
        <v/>
      </c>
      <c r="AZ14" s="82" t="str">
        <f>IF(J14="", "", IF(J14=Lookups!$G$41, Calculator!I14, ""))</f>
        <v/>
      </c>
      <c r="BA14" s="83" t="str">
        <f>IF(J14="", "", IF(J14=Lookups!$G$41, Calculator!N14, ""))</f>
        <v/>
      </c>
      <c r="BB14" s="84" t="str">
        <f>IF(J14="", "", IF(J14=Lookups!$G$41, Calculator!S14, ""))</f>
        <v/>
      </c>
      <c r="BC14" s="84" t="str">
        <f>IF(J14="", "", IF(J14=Lookups!$G$41, Calculator!Q14, ""))</f>
        <v/>
      </c>
      <c r="BD14" s="82" t="str">
        <f>IF(J14="", "", IF(J14=Lookups!$G$14, Calculator!I14, ""))</f>
        <v/>
      </c>
      <c r="BE14" s="83" t="str">
        <f>IF(J14="", "", IF(J14=Lookups!$G$14, Calculator!N14, ""))</f>
        <v/>
      </c>
      <c r="BF14" s="84" t="str">
        <f>IF(J14="", "", IF(J14=Lookups!$G$14, Calculator!S14, ""))</f>
        <v/>
      </c>
      <c r="BG14" s="84" t="str">
        <f>IF(J14="", "", IF(J14=Lookups!$G$14, Calculator!Q14, ""))</f>
        <v/>
      </c>
      <c r="BH14" s="82" t="str">
        <f>IF(J14="", "", IF(J14=Lookups!$G$15, Calculator!I14, ""))</f>
        <v/>
      </c>
      <c r="BI14" s="83" t="str">
        <f>IF(J14="", "", IF(J14=Lookups!$G$15, Calculator!N14, ""))</f>
        <v/>
      </c>
      <c r="BJ14" s="84" t="str">
        <f>IF(J14="", "", IF(J14=Lookups!$G$15, Calculator!S14, ""))</f>
        <v/>
      </c>
      <c r="BK14" s="84" t="str">
        <f>IF(J14="", "", IF(J14=Lookups!$G$15, Calculator!Q14, ""))</f>
        <v/>
      </c>
      <c r="BL14" s="82" t="str">
        <f>IF(J14="", "", IF(J14=Lookups!$G$16, Calculator!I14, ""))</f>
        <v/>
      </c>
      <c r="BM14" s="83" t="str">
        <f>IF(J14="", "", IF(J14=Lookups!$G$16, Calculator!N14, ""))</f>
        <v/>
      </c>
      <c r="BN14" s="84" t="str">
        <f>IF(J14="", "", IF(J14=Lookups!$G$16, Calculator!S14, ""))</f>
        <v/>
      </c>
      <c r="BO14" s="84" t="str">
        <f>IF(J14="", "", IF(J14=Lookups!$G$16, Calculator!Q14, ""))</f>
        <v/>
      </c>
      <c r="BP14" s="82" t="str">
        <f>IF(J14="", "", IF(J14=Lookups!$G$17, Calculator!I14, ""))</f>
        <v/>
      </c>
      <c r="BQ14" s="83" t="str">
        <f>IF(J14="", "", IF(J14=Lookups!$G$17, Calculator!N14, ""))</f>
        <v/>
      </c>
      <c r="BR14" s="84" t="str">
        <f>IF(J14="", "", IF(J14=Lookups!$G$17, Calculator!S14, ""))</f>
        <v/>
      </c>
      <c r="BS14" s="84" t="str">
        <f>IF(J14="", "", IF(J14=Lookups!$G$17, Calculator!Q14, ""))</f>
        <v/>
      </c>
      <c r="BT14" s="82" t="str">
        <f>IF(J14="", "", IF(J14=Lookups!$G$18, Calculator!I14, ""))</f>
        <v/>
      </c>
      <c r="BU14" s="83" t="str">
        <f>IF(J14="", "", IF(J14=Lookups!$G$18, Calculator!N14, ""))</f>
        <v/>
      </c>
      <c r="BV14" s="84" t="str">
        <f>IF(J14="", "", IF(J14=Lookups!$G$18, Calculator!S14, ""))</f>
        <v/>
      </c>
      <c r="BW14" s="84" t="str">
        <f>IF(J14="", "", IF(J14=Lookups!$G$18, Calculator!Q14, ""))</f>
        <v/>
      </c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</row>
    <row r="15" spans="1:256" ht="15" customHeight="1" thickBot="1" x14ac:dyDescent="0.4">
      <c r="A15" s="20"/>
      <c r="B15" s="32">
        <v>10</v>
      </c>
      <c r="C15" s="101"/>
      <c r="D15" s="101"/>
      <c r="E15" s="101"/>
      <c r="F15" s="62" t="str">
        <f>IF('General Info'!$G$7="", "", IF('General Info'!$G$7="Penn Power", 4070, 4200))</f>
        <v/>
      </c>
      <c r="G15" s="67"/>
      <c r="H15" s="69"/>
      <c r="I15" s="67"/>
      <c r="J15" s="69"/>
      <c r="K15" s="92" t="str">
        <f>IFERROR(IF(E15="New Installation", VLOOKUP(J15, Lookups!$R$13:$AA$20, 10, FALSE), VLOOKUP($H15,Lookups!$G$4:$N$41,7,FALSE)),"")</f>
        <v/>
      </c>
      <c r="L15" s="93" t="str">
        <f>IFERROR(VLOOKUP(J15,Lookups!$G$4:$N$41,7,FALSE),"")</f>
        <v/>
      </c>
      <c r="M15" s="94" t="str">
        <f t="shared" si="0"/>
        <v/>
      </c>
      <c r="N15" s="95" t="str">
        <f t="shared" si="1"/>
        <v/>
      </c>
      <c r="O15" s="29" t="str">
        <f t="shared" si="2"/>
        <v/>
      </c>
      <c r="P15" s="74">
        <f t="shared" si="3"/>
        <v>0</v>
      </c>
      <c r="Q15" s="72">
        <f t="shared" si="4"/>
        <v>0</v>
      </c>
      <c r="R15" s="73">
        <f>IFERROR((VLOOKUP(J15,Lookups!$G$4:$N$41,8,FALSE)),0)</f>
        <v>0</v>
      </c>
      <c r="S15" s="72">
        <f t="shared" si="5"/>
        <v>0</v>
      </c>
      <c r="T15" s="19"/>
      <c r="U15" s="48" t="str">
        <f t="shared" si="6"/>
        <v>Post_Fixture_Code</v>
      </c>
      <c r="X15" s="82" t="str">
        <f>IF(J15="", "", IF(J15=Lookups!$G$34, Calculator!I15, ""))</f>
        <v/>
      </c>
      <c r="Y15" s="85" t="str">
        <f>IF(J15="", "", IF(J15=Lookups!$G$34, Calculator!N15, ""))</f>
        <v/>
      </c>
      <c r="Z15" s="84" t="str">
        <f>IF(J15="", "", IF(J15=Lookups!$G$34, Calculator!S15, ""))</f>
        <v/>
      </c>
      <c r="AA15" s="84" t="str">
        <f>IF(J15="", "", IF(J15=Lookups!$G$34, Calculator!Q15, ""))</f>
        <v/>
      </c>
      <c r="AB15" s="82" t="str">
        <f>IF(J15="", "", IF(J15=Lookups!$G$35, Calculator!I15, ""))</f>
        <v/>
      </c>
      <c r="AC15" s="85" t="str">
        <f>IF(J15="", "", IF(J15=Lookups!$G$35, Calculator!N15, ""))</f>
        <v/>
      </c>
      <c r="AD15" s="84" t="str">
        <f>IF(J15="", "", IF(J15=Lookups!$G$35, Calculator!S15, ""))</f>
        <v/>
      </c>
      <c r="AE15" s="84" t="str">
        <f>IF(J15="", "", IF(J15=Lookups!$G$35, Calculator!Q15, ""))</f>
        <v/>
      </c>
      <c r="AF15" s="82" t="str">
        <f>IF(J15="", "", IF(J15=Lookups!$G$36, Calculator!I15, ""))</f>
        <v/>
      </c>
      <c r="AG15" s="85" t="str">
        <f>IF(J15="", "", IF(J15=Lookups!$G$36, Calculator!N15, ""))</f>
        <v/>
      </c>
      <c r="AH15" s="84" t="str">
        <f>IF(J15="", "", IF(J15=Lookups!$G$36, Calculator!S15, ""))</f>
        <v/>
      </c>
      <c r="AI15" s="84" t="str">
        <f>IF(J15="", "", IF(J15=Lookups!$G$36, Calculator!Q15, ""))</f>
        <v/>
      </c>
      <c r="AJ15" s="82" t="str">
        <f>IF(J15="", "", IF(J15=Lookups!$G$37, Calculator!I15, ""))</f>
        <v/>
      </c>
      <c r="AK15" s="83" t="str">
        <f>IF(J15="", "", IF(J15=Lookups!$G$37, Calculator!I15, ""))</f>
        <v/>
      </c>
      <c r="AL15" s="84" t="str">
        <f>IF(J15="", "", IF(J15=Lookups!$G$37, Calculator!S15, ""))</f>
        <v/>
      </c>
      <c r="AM15" s="84" t="str">
        <f>IF(J15="", "", IF(J15=Lookups!$G$37, Calculator!Q15, ""))</f>
        <v/>
      </c>
      <c r="AN15" s="82" t="str">
        <f>IF(J15="", "", IF(J15=Lookups!$G$38, Calculator!I15, ""))</f>
        <v/>
      </c>
      <c r="AO15" s="83" t="str">
        <f>IF(J15="", "", IF(J15=Lookups!$G$38, Calculator!N15, ""))</f>
        <v/>
      </c>
      <c r="AP15" s="84" t="str">
        <f>IF(J15="", "", IF(J15=Lookups!$G$38, Calculator!S15, ""))</f>
        <v/>
      </c>
      <c r="AQ15" s="84" t="str">
        <f>IF(J15="", "", IF(J15=Lookups!$G$38, Calculator!Q15, ""))</f>
        <v/>
      </c>
      <c r="AR15" s="82" t="str">
        <f>IF(J15="", "", IF(J15=Lookups!$G$39, Calculator!I15, ""))</f>
        <v/>
      </c>
      <c r="AS15" s="83" t="str">
        <f>IF(J15="", "", IF(J15=Lookups!$G$39, Calculator!N15, ""))</f>
        <v/>
      </c>
      <c r="AT15" s="84" t="str">
        <f>IF(J15="", "", IF(J15=Lookups!$G$39, Calculator!S15, ""))</f>
        <v/>
      </c>
      <c r="AU15" s="84" t="str">
        <f>IF(J15="", "", IF(J15=Lookups!$G$39, Calculator!Q15, ""))</f>
        <v/>
      </c>
      <c r="AV15" s="82" t="str">
        <f>IF(J15="", "", IF(J15=Lookups!$G$40, Calculator!I15, ""))</f>
        <v/>
      </c>
      <c r="AW15" s="83" t="str">
        <f>IF(J15="", "", IF(J15=Lookups!$G$40, Calculator!N15, ""))</f>
        <v/>
      </c>
      <c r="AX15" s="84" t="str">
        <f>IF(J15="", "", IF(J15=Lookups!$G$40, Calculator!S15, ""))</f>
        <v/>
      </c>
      <c r="AY15" s="84" t="str">
        <f>IF(J15="", "", IF(J15=Lookups!$G$40, Calculator!Q15, ""))</f>
        <v/>
      </c>
      <c r="AZ15" s="82" t="str">
        <f>IF(J15="", "", IF(J15=Lookups!$G$41, Calculator!I15, ""))</f>
        <v/>
      </c>
      <c r="BA15" s="83" t="str">
        <f>IF(J15="", "", IF(J15=Lookups!$G$41, Calculator!N15, ""))</f>
        <v/>
      </c>
      <c r="BB15" s="84" t="str">
        <f>IF(J15="", "", IF(J15=Lookups!$G$41, Calculator!S15, ""))</f>
        <v/>
      </c>
      <c r="BC15" s="84" t="str">
        <f>IF(J15="", "", IF(J15=Lookups!$G$41, Calculator!Q15, ""))</f>
        <v/>
      </c>
      <c r="BD15" s="82" t="str">
        <f>IF(J15="", "", IF(J15=Lookups!$G$14, Calculator!I15, ""))</f>
        <v/>
      </c>
      <c r="BE15" s="83" t="str">
        <f>IF(J15="", "", IF(J15=Lookups!$G$14, Calculator!N15, ""))</f>
        <v/>
      </c>
      <c r="BF15" s="84" t="str">
        <f>IF(J15="", "", IF(J15=Lookups!$G$14, Calculator!S15, ""))</f>
        <v/>
      </c>
      <c r="BG15" s="84" t="str">
        <f>IF(J15="", "", IF(J15=Lookups!$G$14, Calculator!Q15, ""))</f>
        <v/>
      </c>
      <c r="BH15" s="82" t="str">
        <f>IF(J15="", "", IF(J15=Lookups!$G$15, Calculator!I15, ""))</f>
        <v/>
      </c>
      <c r="BI15" s="83" t="str">
        <f>IF(J15="", "", IF(J15=Lookups!$G$15, Calculator!N15, ""))</f>
        <v/>
      </c>
      <c r="BJ15" s="84" t="str">
        <f>IF(J15="", "", IF(J15=Lookups!$G$15, Calculator!S15, ""))</f>
        <v/>
      </c>
      <c r="BK15" s="84" t="str">
        <f>IF(J15="", "", IF(J15=Lookups!$G$15, Calculator!Q15, ""))</f>
        <v/>
      </c>
      <c r="BL15" s="82" t="str">
        <f>IF(J15="", "", IF(J15=Lookups!$G$16, Calculator!I15, ""))</f>
        <v/>
      </c>
      <c r="BM15" s="83" t="str">
        <f>IF(J15="", "", IF(J15=Lookups!$G$16, Calculator!N15, ""))</f>
        <v/>
      </c>
      <c r="BN15" s="84" t="str">
        <f>IF(J15="", "", IF(J15=Lookups!$G$16, Calculator!S15, ""))</f>
        <v/>
      </c>
      <c r="BO15" s="84" t="str">
        <f>IF(J15="", "", IF(J15=Lookups!$G$16, Calculator!Q15, ""))</f>
        <v/>
      </c>
      <c r="BP15" s="82" t="str">
        <f>IF(J15="", "", IF(J15=Lookups!$G$17, Calculator!I15, ""))</f>
        <v/>
      </c>
      <c r="BQ15" s="83" t="str">
        <f>IF(J15="", "", IF(J15=Lookups!$G$17, Calculator!N15, ""))</f>
        <v/>
      </c>
      <c r="BR15" s="84" t="str">
        <f>IF(J15="", "", IF(J15=Lookups!$G$17, Calculator!S15, ""))</f>
        <v/>
      </c>
      <c r="BS15" s="84" t="str">
        <f>IF(J15="", "", IF(J15=Lookups!$G$17, Calculator!Q15, ""))</f>
        <v/>
      </c>
      <c r="BT15" s="82" t="str">
        <f>IF(J15="", "", IF(J15=Lookups!$G$18, Calculator!I15, ""))</f>
        <v/>
      </c>
      <c r="BU15" s="83" t="str">
        <f>IF(J15="", "", IF(J15=Lookups!$G$18, Calculator!N15, ""))</f>
        <v/>
      </c>
      <c r="BV15" s="84" t="str">
        <f>IF(J15="", "", IF(J15=Lookups!$G$18, Calculator!S15, ""))</f>
        <v/>
      </c>
      <c r="BW15" s="84" t="str">
        <f>IF(J15="", "", IF(J15=Lookups!$G$18, Calculator!Q15, ""))</f>
        <v/>
      </c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</row>
    <row r="16" spans="1:256" ht="18" customHeight="1" thickBot="1" x14ac:dyDescent="0.4">
      <c r="A16" s="20"/>
      <c r="B16" s="63" t="s">
        <v>79</v>
      </c>
      <c r="C16" s="19"/>
      <c r="D16" s="19"/>
      <c r="E16" s="19"/>
      <c r="F16" s="19"/>
      <c r="G16" s="63">
        <f>SUM(G6:G15)</f>
        <v>0</v>
      </c>
      <c r="H16" s="19"/>
      <c r="I16" s="63">
        <f t="shared" ref="I16:S16" si="7">SUM(I6:I15)</f>
        <v>0</v>
      </c>
      <c r="J16" s="19"/>
      <c r="K16" s="19"/>
      <c r="L16" s="19"/>
      <c r="M16" s="64">
        <f t="shared" si="7"/>
        <v>0</v>
      </c>
      <c r="N16" s="55">
        <f>SUM(N6:N15)</f>
        <v>0</v>
      </c>
      <c r="O16" s="19"/>
      <c r="P16" s="75"/>
      <c r="Q16" s="76">
        <f t="shared" si="7"/>
        <v>0</v>
      </c>
      <c r="R16" s="77">
        <f t="shared" si="7"/>
        <v>0</v>
      </c>
      <c r="S16" s="78">
        <f t="shared" si="7"/>
        <v>0</v>
      </c>
      <c r="T16" s="19"/>
      <c r="X16" s="82">
        <f t="shared" ref="X16:BC16" si="8">SUM(X6:X15)</f>
        <v>0</v>
      </c>
      <c r="Y16" s="85">
        <f t="shared" si="8"/>
        <v>0</v>
      </c>
      <c r="Z16" s="84">
        <f t="shared" si="8"/>
        <v>0</v>
      </c>
      <c r="AA16" s="84">
        <f t="shared" si="8"/>
        <v>0</v>
      </c>
      <c r="AB16" s="82">
        <f t="shared" si="8"/>
        <v>0</v>
      </c>
      <c r="AC16" s="85">
        <f t="shared" si="8"/>
        <v>0</v>
      </c>
      <c r="AD16" s="84">
        <f t="shared" si="8"/>
        <v>0</v>
      </c>
      <c r="AE16" s="84">
        <f t="shared" si="8"/>
        <v>0</v>
      </c>
      <c r="AF16" s="82">
        <f t="shared" si="8"/>
        <v>0</v>
      </c>
      <c r="AG16" s="85">
        <f t="shared" si="8"/>
        <v>0</v>
      </c>
      <c r="AH16" s="84">
        <f t="shared" si="8"/>
        <v>0</v>
      </c>
      <c r="AI16" s="84">
        <f t="shared" si="8"/>
        <v>0</v>
      </c>
      <c r="AJ16" s="82">
        <f t="shared" si="8"/>
        <v>0</v>
      </c>
      <c r="AK16" s="83">
        <f t="shared" si="8"/>
        <v>0</v>
      </c>
      <c r="AL16" s="84">
        <f t="shared" si="8"/>
        <v>0</v>
      </c>
      <c r="AM16" s="84">
        <f t="shared" si="8"/>
        <v>0</v>
      </c>
      <c r="AN16" s="82">
        <f t="shared" si="8"/>
        <v>0</v>
      </c>
      <c r="AO16" s="83">
        <f t="shared" si="8"/>
        <v>0</v>
      </c>
      <c r="AP16" s="84">
        <f t="shared" si="8"/>
        <v>0</v>
      </c>
      <c r="AQ16" s="84">
        <f t="shared" si="8"/>
        <v>0</v>
      </c>
      <c r="AR16" s="82">
        <f t="shared" si="8"/>
        <v>0</v>
      </c>
      <c r="AS16" s="83">
        <f t="shared" si="8"/>
        <v>0</v>
      </c>
      <c r="AT16" s="84">
        <f t="shared" si="8"/>
        <v>0</v>
      </c>
      <c r="AU16" s="84">
        <f t="shared" si="8"/>
        <v>0</v>
      </c>
      <c r="AV16" s="82">
        <f t="shared" si="8"/>
        <v>0</v>
      </c>
      <c r="AW16" s="83">
        <f t="shared" si="8"/>
        <v>0</v>
      </c>
      <c r="AX16" s="84">
        <f t="shared" si="8"/>
        <v>0</v>
      </c>
      <c r="AY16" s="84">
        <f t="shared" si="8"/>
        <v>0</v>
      </c>
      <c r="AZ16" s="82">
        <f t="shared" si="8"/>
        <v>0</v>
      </c>
      <c r="BA16" s="83">
        <f t="shared" si="8"/>
        <v>0</v>
      </c>
      <c r="BB16" s="84">
        <f t="shared" si="8"/>
        <v>0</v>
      </c>
      <c r="BC16" s="84">
        <f t="shared" si="8"/>
        <v>0</v>
      </c>
      <c r="BD16" s="82">
        <f>SUM(BD6:BD15)</f>
        <v>0</v>
      </c>
      <c r="BE16" s="83">
        <f>SUM(BE6:BE15)</f>
        <v>0</v>
      </c>
      <c r="BF16" s="84">
        <f>SUM(BF6:BF15)</f>
        <v>0</v>
      </c>
      <c r="BG16" s="84">
        <f>SUM(BG6:BG15)</f>
        <v>0</v>
      </c>
      <c r="BH16" s="82">
        <f t="shared" ref="BH16:BW16" si="9">SUM(BH6:BH15)</f>
        <v>0</v>
      </c>
      <c r="BI16" s="83">
        <f t="shared" si="9"/>
        <v>0</v>
      </c>
      <c r="BJ16" s="84">
        <f t="shared" si="9"/>
        <v>0</v>
      </c>
      <c r="BK16" s="84">
        <f t="shared" si="9"/>
        <v>0</v>
      </c>
      <c r="BL16" s="82">
        <f t="shared" si="9"/>
        <v>0</v>
      </c>
      <c r="BM16" s="83">
        <f t="shared" si="9"/>
        <v>0</v>
      </c>
      <c r="BN16" s="84">
        <f t="shared" si="9"/>
        <v>0</v>
      </c>
      <c r="BO16" s="84">
        <f t="shared" si="9"/>
        <v>0</v>
      </c>
      <c r="BP16" s="82">
        <f t="shared" si="9"/>
        <v>0</v>
      </c>
      <c r="BQ16" s="83">
        <f t="shared" si="9"/>
        <v>0</v>
      </c>
      <c r="BR16" s="84">
        <f t="shared" si="9"/>
        <v>0</v>
      </c>
      <c r="BS16" s="84">
        <f t="shared" si="9"/>
        <v>0</v>
      </c>
      <c r="BT16" s="82">
        <f t="shared" si="9"/>
        <v>0</v>
      </c>
      <c r="BU16" s="83">
        <f t="shared" si="9"/>
        <v>0</v>
      </c>
      <c r="BV16" s="84">
        <f t="shared" si="9"/>
        <v>0</v>
      </c>
      <c r="BW16" s="84">
        <f t="shared" si="9"/>
        <v>0</v>
      </c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</row>
    <row r="17" spans="1:123" ht="9" customHeight="1" x14ac:dyDescent="0.35">
      <c r="A17" s="20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AK17" s="65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</row>
    <row r="18" spans="1:123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</row>
    <row r="19" spans="1:123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</row>
    <row r="20" spans="1:123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</row>
    <row r="21" spans="1:123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</row>
    <row r="22" spans="1:123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</row>
    <row r="23" spans="1:123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</row>
    <row r="24" spans="1:123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</row>
    <row r="25" spans="1:123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</row>
    <row r="26" spans="1:123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</row>
    <row r="27" spans="1:123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</row>
    <row r="28" spans="1:123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</row>
    <row r="29" spans="1:123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</row>
    <row r="30" spans="1:123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</row>
    <row r="31" spans="1:123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</row>
    <row r="32" spans="1:123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</row>
    <row r="33" spans="1:123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</row>
    <row r="34" spans="1:123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</row>
    <row r="35" spans="1:123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</row>
    <row r="36" spans="1:123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</row>
    <row r="37" spans="1:123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</row>
    <row r="38" spans="1:123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</row>
    <row r="39" spans="1:123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</row>
    <row r="40" spans="1:123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</row>
    <row r="41" spans="1:123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</row>
    <row r="42" spans="1:123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</row>
    <row r="43" spans="1:123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</row>
    <row r="44" spans="1:123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</row>
    <row r="45" spans="1:123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</row>
    <row r="46" spans="1:123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</row>
    <row r="47" spans="1:123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</row>
    <row r="48" spans="1:123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</row>
    <row r="49" spans="1:123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</row>
    <row r="50" spans="1:123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</row>
    <row r="51" spans="1:123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</row>
    <row r="52" spans="1:123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</row>
    <row r="53" spans="1:123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</row>
    <row r="54" spans="1:123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</row>
    <row r="55" spans="1:123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</row>
    <row r="56" spans="1:123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</row>
    <row r="57" spans="1:123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</row>
    <row r="58" spans="1:123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</row>
    <row r="59" spans="1:123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</row>
    <row r="60" spans="1:123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</row>
    <row r="61" spans="1:123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</row>
    <row r="62" spans="1:123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</row>
    <row r="63" spans="1:123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</row>
    <row r="64" spans="1:123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</row>
    <row r="65" spans="1:123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</row>
    <row r="66" spans="1:123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</row>
    <row r="67" spans="1:123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</row>
    <row r="68" spans="1:123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</row>
    <row r="69" spans="1:123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</row>
    <row r="70" spans="1:123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</row>
    <row r="71" spans="1:123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</row>
    <row r="72" spans="1:123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</row>
    <row r="73" spans="1:123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</row>
    <row r="74" spans="1:123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</row>
    <row r="75" spans="1:123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</row>
    <row r="76" spans="1:123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</row>
    <row r="77" spans="1:123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</row>
    <row r="78" spans="1:123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</row>
    <row r="79" spans="1:123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</row>
    <row r="80" spans="1:123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</row>
    <row r="81" spans="1:123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</row>
    <row r="82" spans="1:123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</row>
    <row r="83" spans="1:123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</row>
    <row r="84" spans="1:123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</row>
    <row r="85" spans="1:123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</row>
    <row r="86" spans="1:123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</row>
    <row r="87" spans="1:123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</row>
    <row r="88" spans="1:123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</row>
    <row r="89" spans="1:123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</row>
    <row r="90" spans="1:123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</row>
    <row r="91" spans="1:123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</row>
    <row r="92" spans="1:123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</row>
    <row r="93" spans="1:123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</row>
    <row r="94" spans="1:123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</row>
    <row r="95" spans="1:123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</row>
    <row r="96" spans="1:123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</row>
    <row r="97" spans="1:123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</row>
    <row r="98" spans="1:123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</row>
    <row r="99" spans="1:123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</row>
    <row r="100" spans="1:123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</row>
    <row r="101" spans="1:123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</row>
    <row r="102" spans="1:123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</row>
    <row r="103" spans="1:123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</row>
    <row r="104" spans="1:123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</row>
    <row r="105" spans="1:123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</row>
    <row r="106" spans="1:123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</row>
    <row r="107" spans="1:123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</row>
    <row r="108" spans="1:123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</row>
    <row r="109" spans="1:123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</row>
    <row r="110" spans="1:123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</row>
    <row r="111" spans="1:123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</row>
    <row r="112" spans="1:123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</row>
    <row r="113" spans="1:123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</row>
    <row r="114" spans="1:123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</row>
    <row r="115" spans="1:123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</row>
    <row r="116" spans="1:123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</row>
    <row r="117" spans="1:123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</row>
    <row r="118" spans="1:123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</row>
    <row r="119" spans="1:123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</row>
    <row r="120" spans="1:123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</row>
    <row r="121" spans="1:123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</row>
    <row r="122" spans="1:123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</row>
    <row r="123" spans="1:123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</row>
    <row r="124" spans="1:123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</row>
    <row r="125" spans="1:123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</row>
    <row r="126" spans="1:123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</row>
    <row r="127" spans="1:123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</row>
    <row r="128" spans="1:123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</row>
    <row r="129" spans="1:123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</row>
    <row r="130" spans="1:123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</row>
    <row r="131" spans="1:123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</row>
    <row r="132" spans="1:123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</row>
    <row r="133" spans="1:123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</row>
    <row r="134" spans="1:123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</row>
    <row r="135" spans="1:123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</row>
    <row r="136" spans="1:123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</row>
    <row r="137" spans="1:123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</row>
    <row r="138" spans="1:123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</row>
    <row r="139" spans="1:123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</row>
    <row r="140" spans="1:123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</row>
    <row r="141" spans="1:123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</row>
    <row r="142" spans="1:123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</row>
    <row r="143" spans="1:123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</row>
    <row r="144" spans="1:123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</row>
    <row r="145" spans="1:123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</row>
    <row r="146" spans="1:123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</row>
    <row r="147" spans="1:123" x14ac:dyDescent="0.2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</row>
    <row r="148" spans="1:123" x14ac:dyDescent="0.2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</row>
    <row r="149" spans="1:123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</row>
    <row r="150" spans="1:123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</row>
    <row r="151" spans="1:123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</row>
    <row r="152" spans="1:123" x14ac:dyDescent="0.2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</row>
    <row r="153" spans="1:123" x14ac:dyDescent="0.2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</row>
    <row r="154" spans="1:123" x14ac:dyDescent="0.2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</row>
    <row r="155" spans="1:123" x14ac:dyDescent="0.2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</row>
    <row r="156" spans="1:123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</row>
    <row r="157" spans="1:123" x14ac:dyDescent="0.2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</row>
    <row r="158" spans="1:123" x14ac:dyDescent="0.2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</row>
    <row r="159" spans="1:123" x14ac:dyDescent="0.2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</row>
    <row r="160" spans="1:123" x14ac:dyDescent="0.2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</row>
    <row r="161" spans="1:123" x14ac:dyDescent="0.2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</row>
    <row r="162" spans="1:123" x14ac:dyDescent="0.2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</row>
    <row r="163" spans="1:123" x14ac:dyDescent="0.2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</row>
    <row r="164" spans="1:123" x14ac:dyDescent="0.2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</row>
    <row r="165" spans="1:123" x14ac:dyDescent="0.2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</row>
    <row r="166" spans="1:123" x14ac:dyDescent="0.2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</row>
    <row r="167" spans="1:123" x14ac:dyDescent="0.2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</row>
    <row r="168" spans="1:123" x14ac:dyDescent="0.2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</row>
    <row r="169" spans="1:123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</row>
    <row r="170" spans="1:123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</row>
    <row r="171" spans="1:123" x14ac:dyDescent="0.2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</row>
    <row r="172" spans="1:123" x14ac:dyDescent="0.2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</row>
    <row r="173" spans="1:123" x14ac:dyDescent="0.2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</row>
    <row r="174" spans="1:123" x14ac:dyDescent="0.2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</row>
    <row r="175" spans="1:123" x14ac:dyDescent="0.2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</row>
    <row r="176" spans="1:123" x14ac:dyDescent="0.2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</row>
    <row r="177" spans="1:123" x14ac:dyDescent="0.2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</row>
    <row r="178" spans="1:123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</row>
    <row r="179" spans="1:123" x14ac:dyDescent="0.2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</row>
    <row r="180" spans="1:123" x14ac:dyDescent="0.2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</row>
    <row r="181" spans="1:123" x14ac:dyDescent="0.2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</row>
    <row r="182" spans="1:123" x14ac:dyDescent="0.2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</row>
    <row r="183" spans="1:123" x14ac:dyDescent="0.2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</row>
    <row r="184" spans="1:123" x14ac:dyDescent="0.2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</row>
    <row r="185" spans="1:123" x14ac:dyDescent="0.2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</row>
    <row r="186" spans="1:123" x14ac:dyDescent="0.2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</row>
    <row r="187" spans="1:123" x14ac:dyDescent="0.2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</row>
    <row r="188" spans="1:123" x14ac:dyDescent="0.2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</row>
    <row r="189" spans="1:123" x14ac:dyDescent="0.2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</row>
    <row r="190" spans="1:123" x14ac:dyDescent="0.2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</row>
    <row r="191" spans="1:123" x14ac:dyDescent="0.2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</row>
    <row r="192" spans="1:123" x14ac:dyDescent="0.2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</row>
    <row r="193" spans="1:123" x14ac:dyDescent="0.2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</row>
    <row r="194" spans="1:123" x14ac:dyDescent="0.2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</row>
    <row r="195" spans="1:123" x14ac:dyDescent="0.2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</row>
    <row r="196" spans="1:123" x14ac:dyDescent="0.2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</row>
    <row r="197" spans="1:123" x14ac:dyDescent="0.2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</row>
    <row r="198" spans="1:123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</row>
    <row r="199" spans="1:123" x14ac:dyDescent="0.2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</row>
    <row r="200" spans="1:123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</row>
    <row r="201" spans="1:123" x14ac:dyDescent="0.2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</row>
    <row r="202" spans="1:123" x14ac:dyDescent="0.2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</row>
    <row r="203" spans="1:123" x14ac:dyDescent="0.2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</row>
    <row r="204" spans="1:123" x14ac:dyDescent="0.2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</row>
    <row r="205" spans="1:123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</row>
    <row r="206" spans="1:123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</row>
    <row r="207" spans="1:123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</row>
    <row r="208" spans="1:123" x14ac:dyDescent="0.2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</row>
    <row r="209" spans="1:123" x14ac:dyDescent="0.2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</row>
    <row r="210" spans="1:123" x14ac:dyDescent="0.2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</row>
    <row r="211" spans="1:123" x14ac:dyDescent="0.2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</row>
    <row r="212" spans="1:123" x14ac:dyDescent="0.2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</row>
    <row r="213" spans="1:123" x14ac:dyDescent="0.2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</row>
    <row r="214" spans="1:123" x14ac:dyDescent="0.2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</row>
    <row r="215" spans="1:123" x14ac:dyDescent="0.2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</row>
    <row r="216" spans="1:123" x14ac:dyDescent="0.2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</row>
    <row r="217" spans="1:123" x14ac:dyDescent="0.2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</row>
    <row r="218" spans="1:123" x14ac:dyDescent="0.2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</row>
    <row r="219" spans="1:123" x14ac:dyDescent="0.2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</row>
    <row r="220" spans="1:123" x14ac:dyDescent="0.2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</row>
    <row r="221" spans="1:123" x14ac:dyDescent="0.2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</row>
    <row r="222" spans="1:123" x14ac:dyDescent="0.2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</row>
    <row r="223" spans="1:123" x14ac:dyDescent="0.2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</row>
    <row r="224" spans="1:123" x14ac:dyDescent="0.2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</row>
    <row r="225" spans="1:123" x14ac:dyDescent="0.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</row>
    <row r="226" spans="1:123" x14ac:dyDescent="0.2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</row>
    <row r="227" spans="1:123" x14ac:dyDescent="0.2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</row>
    <row r="228" spans="1:123" x14ac:dyDescent="0.2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</row>
    <row r="229" spans="1:123" x14ac:dyDescent="0.2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</row>
    <row r="230" spans="1:123" x14ac:dyDescent="0.2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</row>
    <row r="231" spans="1:123" x14ac:dyDescent="0.2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</row>
    <row r="232" spans="1:123" x14ac:dyDescent="0.2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</row>
    <row r="233" spans="1:123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</row>
    <row r="234" spans="1:123" x14ac:dyDescent="0.2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</row>
    <row r="235" spans="1:123" x14ac:dyDescent="0.2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</row>
    <row r="236" spans="1:123" x14ac:dyDescent="0.2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</row>
    <row r="237" spans="1:123" x14ac:dyDescent="0.2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</row>
    <row r="238" spans="1:123" x14ac:dyDescent="0.2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</row>
    <row r="239" spans="1:123" x14ac:dyDescent="0.2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</row>
    <row r="240" spans="1:123" x14ac:dyDescent="0.2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</row>
    <row r="241" spans="1:123" x14ac:dyDescent="0.2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</row>
    <row r="242" spans="1:123" x14ac:dyDescent="0.2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</row>
    <row r="243" spans="1:123" x14ac:dyDescent="0.2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</row>
    <row r="244" spans="1:123" x14ac:dyDescent="0.2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</row>
    <row r="245" spans="1:123" x14ac:dyDescent="0.2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</row>
    <row r="246" spans="1:123" x14ac:dyDescent="0.2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</row>
    <row r="247" spans="1:123" x14ac:dyDescent="0.2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</row>
    <row r="248" spans="1:123" x14ac:dyDescent="0.2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</row>
    <row r="249" spans="1:123" x14ac:dyDescent="0.2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</row>
    <row r="250" spans="1:123" x14ac:dyDescent="0.2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</row>
    <row r="251" spans="1:123" x14ac:dyDescent="0.2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</row>
    <row r="252" spans="1:123" x14ac:dyDescent="0.2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</row>
    <row r="253" spans="1:123" x14ac:dyDescent="0.2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</row>
    <row r="254" spans="1:123" x14ac:dyDescent="0.2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</row>
    <row r="255" spans="1:123" x14ac:dyDescent="0.2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</row>
    <row r="256" spans="1:123" x14ac:dyDescent="0.2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</row>
    <row r="257" spans="1:123" x14ac:dyDescent="0.2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</row>
    <row r="258" spans="1:123" x14ac:dyDescent="0.2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</row>
    <row r="259" spans="1:123" x14ac:dyDescent="0.2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</row>
    <row r="260" spans="1:123" x14ac:dyDescent="0.2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</row>
    <row r="261" spans="1:123" x14ac:dyDescent="0.2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</row>
    <row r="262" spans="1:123" x14ac:dyDescent="0.2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</row>
    <row r="263" spans="1:123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</row>
    <row r="264" spans="1:123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</row>
    <row r="265" spans="1:123" x14ac:dyDescent="0.2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</row>
    <row r="266" spans="1:123" x14ac:dyDescent="0.2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</row>
    <row r="267" spans="1:123" x14ac:dyDescent="0.2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</row>
    <row r="268" spans="1:123" x14ac:dyDescent="0.2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</row>
    <row r="269" spans="1:123" x14ac:dyDescent="0.2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</row>
    <row r="270" spans="1:123" x14ac:dyDescent="0.2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</row>
    <row r="271" spans="1:123" x14ac:dyDescent="0.2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</row>
    <row r="272" spans="1:123" x14ac:dyDescent="0.2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</row>
    <row r="273" spans="1:123" x14ac:dyDescent="0.2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</row>
    <row r="274" spans="1:123" x14ac:dyDescent="0.2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</row>
    <row r="275" spans="1:123" x14ac:dyDescent="0.2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</row>
    <row r="276" spans="1:123" x14ac:dyDescent="0.2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</row>
    <row r="277" spans="1:123" x14ac:dyDescent="0.2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</row>
    <row r="278" spans="1:123" x14ac:dyDescent="0.2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</row>
    <row r="279" spans="1:123" x14ac:dyDescent="0.2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</row>
    <row r="280" spans="1:123" x14ac:dyDescent="0.2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</row>
    <row r="281" spans="1:123" x14ac:dyDescent="0.2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</row>
    <row r="282" spans="1:123" x14ac:dyDescent="0.2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</row>
    <row r="283" spans="1:123" x14ac:dyDescent="0.2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</row>
    <row r="284" spans="1:123" x14ac:dyDescent="0.2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</row>
    <row r="285" spans="1:123" x14ac:dyDescent="0.2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</row>
    <row r="286" spans="1:123" x14ac:dyDescent="0.2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</row>
    <row r="287" spans="1:123" x14ac:dyDescent="0.2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</row>
    <row r="288" spans="1:123" x14ac:dyDescent="0.2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</row>
    <row r="289" spans="1:123" x14ac:dyDescent="0.2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</row>
    <row r="290" spans="1:123" x14ac:dyDescent="0.2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</row>
    <row r="291" spans="1:123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</row>
    <row r="292" spans="1:123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</row>
    <row r="293" spans="1:123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</row>
    <row r="294" spans="1:123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</row>
    <row r="295" spans="1:123" x14ac:dyDescent="0.2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</row>
    <row r="296" spans="1:123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</row>
    <row r="297" spans="1:123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</row>
    <row r="298" spans="1:123" x14ac:dyDescent="0.2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</row>
    <row r="299" spans="1:123" x14ac:dyDescent="0.2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</row>
    <row r="300" spans="1:123" x14ac:dyDescent="0.2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</row>
    <row r="301" spans="1:123" x14ac:dyDescent="0.2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</row>
    <row r="302" spans="1:123" x14ac:dyDescent="0.2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</row>
    <row r="303" spans="1:123" x14ac:dyDescent="0.2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</row>
    <row r="304" spans="1:123" x14ac:dyDescent="0.2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</row>
    <row r="305" spans="1:123" x14ac:dyDescent="0.2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</row>
    <row r="306" spans="1:123" x14ac:dyDescent="0.2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</row>
    <row r="307" spans="1:123" x14ac:dyDescent="0.2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</row>
    <row r="308" spans="1:123" x14ac:dyDescent="0.2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</row>
    <row r="309" spans="1:123" x14ac:dyDescent="0.2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</row>
    <row r="310" spans="1:123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</row>
    <row r="311" spans="1:123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</row>
    <row r="312" spans="1:123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</row>
    <row r="313" spans="1:123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</row>
    <row r="314" spans="1:123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</row>
    <row r="315" spans="1:123" x14ac:dyDescent="0.2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</row>
    <row r="316" spans="1:123" x14ac:dyDescent="0.2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</row>
    <row r="317" spans="1:123" x14ac:dyDescent="0.2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</row>
    <row r="318" spans="1:123" x14ac:dyDescent="0.2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</row>
    <row r="319" spans="1:123" x14ac:dyDescent="0.2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</row>
    <row r="320" spans="1:123" x14ac:dyDescent="0.2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</row>
    <row r="321" spans="1:123" x14ac:dyDescent="0.2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</row>
    <row r="322" spans="1:123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</row>
    <row r="323" spans="1:123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</row>
    <row r="324" spans="1:123" x14ac:dyDescent="0.2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</row>
    <row r="325" spans="1:123" x14ac:dyDescent="0.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</row>
    <row r="326" spans="1:123" x14ac:dyDescent="0.2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</row>
    <row r="327" spans="1:123" x14ac:dyDescent="0.2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</row>
    <row r="328" spans="1:123" x14ac:dyDescent="0.2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</row>
    <row r="329" spans="1:123" x14ac:dyDescent="0.2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</row>
    <row r="330" spans="1:123" x14ac:dyDescent="0.2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</row>
    <row r="331" spans="1:123" x14ac:dyDescent="0.2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</row>
    <row r="332" spans="1:123" x14ac:dyDescent="0.2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</row>
    <row r="333" spans="1:123" x14ac:dyDescent="0.2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</row>
    <row r="334" spans="1:123" x14ac:dyDescent="0.2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</row>
    <row r="335" spans="1:123" x14ac:dyDescent="0.2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</row>
    <row r="336" spans="1:123" x14ac:dyDescent="0.2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</row>
    <row r="337" spans="1:123" x14ac:dyDescent="0.2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</row>
    <row r="338" spans="1:123" x14ac:dyDescent="0.2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</row>
    <row r="339" spans="1:123" x14ac:dyDescent="0.2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</row>
    <row r="340" spans="1:123" x14ac:dyDescent="0.2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</row>
    <row r="341" spans="1:123" x14ac:dyDescent="0.2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</row>
    <row r="342" spans="1:123" x14ac:dyDescent="0.2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</row>
    <row r="343" spans="1:123" x14ac:dyDescent="0.2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</row>
    <row r="344" spans="1:123" x14ac:dyDescent="0.2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</row>
    <row r="345" spans="1:123" x14ac:dyDescent="0.2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</row>
    <row r="346" spans="1:123" x14ac:dyDescent="0.2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</row>
    <row r="347" spans="1:123" x14ac:dyDescent="0.2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</row>
    <row r="348" spans="1:123" x14ac:dyDescent="0.2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</row>
    <row r="349" spans="1:123" x14ac:dyDescent="0.2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</row>
    <row r="350" spans="1:123" x14ac:dyDescent="0.2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</row>
    <row r="351" spans="1:123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</row>
    <row r="352" spans="1:123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</row>
    <row r="353" spans="1:123" x14ac:dyDescent="0.2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</row>
    <row r="354" spans="1:123" x14ac:dyDescent="0.2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</row>
    <row r="355" spans="1:123" x14ac:dyDescent="0.2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</row>
    <row r="356" spans="1:123" x14ac:dyDescent="0.2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</row>
    <row r="357" spans="1:123" x14ac:dyDescent="0.2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</row>
    <row r="358" spans="1:123" x14ac:dyDescent="0.2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</row>
    <row r="359" spans="1:123" x14ac:dyDescent="0.2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</row>
    <row r="360" spans="1:123" x14ac:dyDescent="0.2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</row>
    <row r="361" spans="1:123" x14ac:dyDescent="0.2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</row>
    <row r="362" spans="1:123" x14ac:dyDescent="0.2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</row>
    <row r="363" spans="1:123" x14ac:dyDescent="0.2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</row>
    <row r="364" spans="1:123" x14ac:dyDescent="0.2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</row>
    <row r="365" spans="1:123" x14ac:dyDescent="0.2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</row>
    <row r="366" spans="1:123" x14ac:dyDescent="0.2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</row>
    <row r="367" spans="1:123" x14ac:dyDescent="0.2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</row>
    <row r="368" spans="1:123" x14ac:dyDescent="0.2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</row>
    <row r="369" spans="1:123" x14ac:dyDescent="0.2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</row>
    <row r="370" spans="1:123" x14ac:dyDescent="0.2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</row>
    <row r="371" spans="1:123" x14ac:dyDescent="0.2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</row>
    <row r="372" spans="1:123" x14ac:dyDescent="0.2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</row>
    <row r="373" spans="1:123" x14ac:dyDescent="0.2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</row>
    <row r="374" spans="1:123" x14ac:dyDescent="0.2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</row>
    <row r="375" spans="1:123" x14ac:dyDescent="0.2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</row>
    <row r="376" spans="1:123" x14ac:dyDescent="0.2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</row>
    <row r="377" spans="1:123" x14ac:dyDescent="0.2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</row>
    <row r="378" spans="1:123" x14ac:dyDescent="0.2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</row>
    <row r="379" spans="1:123" x14ac:dyDescent="0.2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</row>
    <row r="380" spans="1:123" x14ac:dyDescent="0.2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</row>
    <row r="381" spans="1:123" x14ac:dyDescent="0.2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</row>
    <row r="382" spans="1:123" x14ac:dyDescent="0.2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</row>
    <row r="383" spans="1:123" x14ac:dyDescent="0.2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</row>
    <row r="384" spans="1:123" x14ac:dyDescent="0.2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</row>
    <row r="385" spans="1:123" x14ac:dyDescent="0.2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</row>
    <row r="386" spans="1:123" x14ac:dyDescent="0.2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</row>
    <row r="387" spans="1:123" x14ac:dyDescent="0.2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</row>
    <row r="388" spans="1:123" x14ac:dyDescent="0.2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</row>
    <row r="389" spans="1:123" x14ac:dyDescent="0.2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</row>
    <row r="390" spans="1:123" x14ac:dyDescent="0.2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</row>
    <row r="391" spans="1:123" x14ac:dyDescent="0.2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</row>
    <row r="392" spans="1:123" x14ac:dyDescent="0.2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</row>
    <row r="393" spans="1:123" x14ac:dyDescent="0.2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</row>
    <row r="394" spans="1:123" x14ac:dyDescent="0.2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</row>
    <row r="395" spans="1:123" x14ac:dyDescent="0.2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</row>
    <row r="396" spans="1:123" x14ac:dyDescent="0.2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</row>
    <row r="397" spans="1:123" x14ac:dyDescent="0.2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</row>
    <row r="398" spans="1:123" x14ac:dyDescent="0.2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</row>
    <row r="399" spans="1:123" x14ac:dyDescent="0.2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</row>
    <row r="400" spans="1:123" x14ac:dyDescent="0.2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</row>
    <row r="401" spans="1:123" x14ac:dyDescent="0.2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</row>
    <row r="402" spans="1:123" x14ac:dyDescent="0.2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</row>
    <row r="403" spans="1:123" x14ac:dyDescent="0.2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</row>
    <row r="404" spans="1:123" x14ac:dyDescent="0.2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</row>
    <row r="405" spans="1:123" x14ac:dyDescent="0.2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</row>
    <row r="406" spans="1:123" x14ac:dyDescent="0.2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</row>
    <row r="407" spans="1:123" x14ac:dyDescent="0.2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</row>
    <row r="408" spans="1:123" x14ac:dyDescent="0.2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</row>
    <row r="409" spans="1:123" x14ac:dyDescent="0.2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</row>
    <row r="410" spans="1:123" x14ac:dyDescent="0.2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</row>
    <row r="411" spans="1:123" x14ac:dyDescent="0.2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</row>
    <row r="412" spans="1:123" x14ac:dyDescent="0.2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</row>
    <row r="413" spans="1:123" x14ac:dyDescent="0.2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</row>
    <row r="414" spans="1:123" x14ac:dyDescent="0.2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</row>
    <row r="415" spans="1:123" x14ac:dyDescent="0.2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</row>
    <row r="416" spans="1:123" x14ac:dyDescent="0.2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</row>
    <row r="417" spans="1:123" x14ac:dyDescent="0.2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</row>
    <row r="418" spans="1:123" x14ac:dyDescent="0.2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</row>
    <row r="419" spans="1:123" x14ac:dyDescent="0.2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</row>
    <row r="420" spans="1:123" x14ac:dyDescent="0.2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</row>
    <row r="421" spans="1:123" x14ac:dyDescent="0.2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</row>
    <row r="422" spans="1:123" x14ac:dyDescent="0.2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</row>
    <row r="423" spans="1:123" x14ac:dyDescent="0.2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</row>
    <row r="424" spans="1:123" x14ac:dyDescent="0.2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</row>
    <row r="425" spans="1:123" x14ac:dyDescent="0.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</row>
    <row r="426" spans="1:123" x14ac:dyDescent="0.2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</row>
    <row r="427" spans="1:123" x14ac:dyDescent="0.2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</row>
    <row r="428" spans="1:123" x14ac:dyDescent="0.2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</row>
    <row r="429" spans="1:123" x14ac:dyDescent="0.2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BX429" s="19"/>
      <c r="BY429" s="19"/>
      <c r="BZ429" s="19"/>
      <c r="CA429" s="19"/>
      <c r="CB429" s="19"/>
      <c r="CC429" s="19"/>
      <c r="CD429" s="19"/>
      <c r="CE429" s="19"/>
      <c r="CF429" s="19"/>
      <c r="CG429" s="19"/>
      <c r="CH429" s="19"/>
      <c r="CI429" s="19"/>
      <c r="CJ429" s="19"/>
      <c r="CK429" s="19"/>
      <c r="CL429" s="19"/>
      <c r="CM429" s="19"/>
      <c r="CN429" s="19"/>
      <c r="CO429" s="19"/>
      <c r="CP429" s="19"/>
      <c r="CQ429" s="19"/>
      <c r="CR429" s="19"/>
      <c r="CS429" s="19"/>
      <c r="CT429" s="19"/>
      <c r="CU429" s="19"/>
      <c r="CV429" s="19"/>
      <c r="CW429" s="19"/>
      <c r="CX429" s="19"/>
      <c r="CY429" s="19"/>
      <c r="CZ429" s="19"/>
      <c r="DA429" s="19"/>
      <c r="DB429" s="19"/>
      <c r="DC429" s="19"/>
      <c r="DD429" s="19"/>
      <c r="DE429" s="19"/>
      <c r="DF429" s="19"/>
      <c r="DG429" s="19"/>
      <c r="DH429" s="19"/>
      <c r="DI429" s="19"/>
      <c r="DJ429" s="19"/>
      <c r="DK429" s="19"/>
      <c r="DL429" s="19"/>
      <c r="DM429" s="19"/>
      <c r="DN429" s="19"/>
      <c r="DO429" s="19"/>
      <c r="DP429" s="19"/>
      <c r="DQ429" s="19"/>
      <c r="DR429" s="19"/>
      <c r="DS429" s="19"/>
    </row>
    <row r="430" spans="1:123" x14ac:dyDescent="0.2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</row>
    <row r="431" spans="1:123" x14ac:dyDescent="0.2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</row>
    <row r="432" spans="1:123" x14ac:dyDescent="0.2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</row>
    <row r="433" spans="1:123" x14ac:dyDescent="0.2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</row>
    <row r="434" spans="1:123" x14ac:dyDescent="0.2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</row>
    <row r="435" spans="1:123" x14ac:dyDescent="0.2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</row>
    <row r="436" spans="1:123" x14ac:dyDescent="0.2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</row>
    <row r="437" spans="1:123" x14ac:dyDescent="0.2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</row>
    <row r="438" spans="1:123" x14ac:dyDescent="0.2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</row>
    <row r="439" spans="1:123" x14ac:dyDescent="0.2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</row>
    <row r="440" spans="1:123" x14ac:dyDescent="0.2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</row>
    <row r="441" spans="1:123" x14ac:dyDescent="0.2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</row>
    <row r="442" spans="1:123" x14ac:dyDescent="0.2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</row>
    <row r="443" spans="1:123" x14ac:dyDescent="0.2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</row>
    <row r="444" spans="1:123" x14ac:dyDescent="0.2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</row>
    <row r="445" spans="1:123" x14ac:dyDescent="0.2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</row>
    <row r="446" spans="1:123" x14ac:dyDescent="0.2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</row>
    <row r="447" spans="1:123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</row>
    <row r="448" spans="1:123" x14ac:dyDescent="0.2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</row>
    <row r="449" spans="1:123" x14ac:dyDescent="0.2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</row>
    <row r="450" spans="1:123" x14ac:dyDescent="0.2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</row>
    <row r="451" spans="1:123" x14ac:dyDescent="0.2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</row>
    <row r="452" spans="1:123" x14ac:dyDescent="0.2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</row>
    <row r="453" spans="1:123" x14ac:dyDescent="0.2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</row>
    <row r="454" spans="1:123" x14ac:dyDescent="0.2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</row>
    <row r="455" spans="1:123" x14ac:dyDescent="0.2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</row>
    <row r="456" spans="1:123" x14ac:dyDescent="0.2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</row>
    <row r="457" spans="1:123" x14ac:dyDescent="0.2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</row>
    <row r="458" spans="1:123" x14ac:dyDescent="0.2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</row>
    <row r="459" spans="1:123" x14ac:dyDescent="0.2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</row>
    <row r="460" spans="1:123" x14ac:dyDescent="0.2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</row>
    <row r="461" spans="1:123" x14ac:dyDescent="0.2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</row>
    <row r="462" spans="1:123" x14ac:dyDescent="0.2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</row>
    <row r="463" spans="1:123" x14ac:dyDescent="0.2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</row>
    <row r="464" spans="1:123" x14ac:dyDescent="0.2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</row>
    <row r="465" spans="1:123" x14ac:dyDescent="0.2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</row>
    <row r="466" spans="1:123" x14ac:dyDescent="0.2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</row>
    <row r="467" spans="1:123" x14ac:dyDescent="0.2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</row>
    <row r="468" spans="1:123" x14ac:dyDescent="0.2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BX468" s="19"/>
      <c r="BY468" s="19"/>
      <c r="BZ468" s="19"/>
      <c r="CA468" s="19"/>
      <c r="CB468" s="19"/>
      <c r="CC468" s="19"/>
      <c r="CD468" s="19"/>
      <c r="CE468" s="19"/>
      <c r="CF468" s="19"/>
      <c r="CG468" s="19"/>
      <c r="CH468" s="19"/>
      <c r="CI468" s="19"/>
      <c r="CJ468" s="19"/>
      <c r="CK468" s="19"/>
      <c r="CL468" s="19"/>
      <c r="CM468" s="19"/>
      <c r="CN468" s="19"/>
      <c r="CO468" s="19"/>
      <c r="CP468" s="19"/>
      <c r="CQ468" s="19"/>
      <c r="CR468" s="19"/>
      <c r="CS468" s="19"/>
      <c r="CT468" s="19"/>
      <c r="CU468" s="19"/>
      <c r="CV468" s="19"/>
      <c r="CW468" s="19"/>
      <c r="CX468" s="19"/>
      <c r="CY468" s="19"/>
      <c r="CZ468" s="19"/>
      <c r="DA468" s="19"/>
      <c r="DB468" s="19"/>
      <c r="DC468" s="19"/>
      <c r="DD468" s="19"/>
      <c r="DE468" s="19"/>
      <c r="DF468" s="19"/>
      <c r="DG468" s="19"/>
      <c r="DH468" s="19"/>
      <c r="DI468" s="19"/>
      <c r="DJ468" s="19"/>
      <c r="DK468" s="19"/>
      <c r="DL468" s="19"/>
      <c r="DM468" s="19"/>
      <c r="DN468" s="19"/>
      <c r="DO468" s="19"/>
      <c r="DP468" s="19"/>
      <c r="DQ468" s="19"/>
      <c r="DR468" s="19"/>
      <c r="DS468" s="19"/>
    </row>
    <row r="469" spans="1:123" x14ac:dyDescent="0.2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</row>
    <row r="470" spans="1:123" x14ac:dyDescent="0.2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</row>
    <row r="471" spans="1:123" x14ac:dyDescent="0.2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</row>
    <row r="472" spans="1:123" x14ac:dyDescent="0.2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</row>
    <row r="473" spans="1:123" x14ac:dyDescent="0.2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</row>
    <row r="474" spans="1:123" x14ac:dyDescent="0.2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</row>
    <row r="475" spans="1:123" x14ac:dyDescent="0.2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</row>
    <row r="476" spans="1:123" x14ac:dyDescent="0.2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</row>
    <row r="477" spans="1:123" x14ac:dyDescent="0.2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</row>
    <row r="478" spans="1:123" x14ac:dyDescent="0.2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</row>
    <row r="479" spans="1:123" x14ac:dyDescent="0.2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</row>
    <row r="480" spans="1:123" x14ac:dyDescent="0.2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</row>
    <row r="481" spans="1:123" x14ac:dyDescent="0.2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</row>
    <row r="482" spans="1:123" x14ac:dyDescent="0.2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</row>
    <row r="483" spans="1:123" x14ac:dyDescent="0.2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</row>
    <row r="484" spans="1:123" x14ac:dyDescent="0.2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</row>
    <row r="485" spans="1:123" x14ac:dyDescent="0.2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</row>
    <row r="486" spans="1:123" x14ac:dyDescent="0.2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</row>
    <row r="487" spans="1:123" x14ac:dyDescent="0.2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</row>
    <row r="488" spans="1:123" x14ac:dyDescent="0.2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</row>
    <row r="489" spans="1:123" x14ac:dyDescent="0.2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</row>
    <row r="490" spans="1:123" x14ac:dyDescent="0.2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</row>
    <row r="491" spans="1:123" x14ac:dyDescent="0.2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</row>
    <row r="492" spans="1:123" x14ac:dyDescent="0.2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</row>
    <row r="493" spans="1:123" x14ac:dyDescent="0.2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</row>
    <row r="494" spans="1:123" x14ac:dyDescent="0.2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</row>
    <row r="495" spans="1:123" x14ac:dyDescent="0.2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</row>
    <row r="496" spans="1:123" x14ac:dyDescent="0.2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</row>
    <row r="497" spans="1:123" x14ac:dyDescent="0.2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</row>
    <row r="498" spans="1:123" x14ac:dyDescent="0.2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</row>
    <row r="499" spans="1:123" x14ac:dyDescent="0.2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</row>
    <row r="500" spans="1:123" x14ac:dyDescent="0.2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</row>
    <row r="501" spans="1:123" x14ac:dyDescent="0.2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</row>
    <row r="502" spans="1:123" x14ac:dyDescent="0.2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</row>
    <row r="503" spans="1:123" x14ac:dyDescent="0.2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BX503" s="19"/>
      <c r="BY503" s="19"/>
      <c r="BZ503" s="19"/>
      <c r="CA503" s="19"/>
      <c r="CB503" s="19"/>
      <c r="CC503" s="19"/>
      <c r="CD503" s="19"/>
      <c r="CE503" s="19"/>
      <c r="CF503" s="19"/>
      <c r="CG503" s="19"/>
      <c r="CH503" s="19"/>
      <c r="CI503" s="19"/>
      <c r="CJ503" s="19"/>
      <c r="CK503" s="19"/>
      <c r="CL503" s="19"/>
      <c r="CM503" s="19"/>
      <c r="CN503" s="19"/>
      <c r="CO503" s="19"/>
      <c r="CP503" s="19"/>
      <c r="CQ503" s="19"/>
      <c r="CR503" s="19"/>
      <c r="CS503" s="19"/>
      <c r="CT503" s="19"/>
      <c r="CU503" s="19"/>
      <c r="CV503" s="19"/>
      <c r="CW503" s="19"/>
      <c r="CX503" s="19"/>
      <c r="CY503" s="19"/>
      <c r="CZ503" s="19"/>
      <c r="DA503" s="19"/>
      <c r="DB503" s="19"/>
      <c r="DC503" s="19"/>
      <c r="DD503" s="19"/>
      <c r="DE503" s="19"/>
      <c r="DF503" s="19"/>
      <c r="DG503" s="19"/>
      <c r="DH503" s="19"/>
      <c r="DI503" s="19"/>
      <c r="DJ503" s="19"/>
      <c r="DK503" s="19"/>
      <c r="DL503" s="19"/>
      <c r="DM503" s="19"/>
      <c r="DN503" s="19"/>
      <c r="DO503" s="19"/>
      <c r="DP503" s="19"/>
      <c r="DQ503" s="19"/>
      <c r="DR503" s="19"/>
      <c r="DS503" s="19"/>
    </row>
    <row r="504" spans="1:123" x14ac:dyDescent="0.2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</row>
    <row r="505" spans="1:123" x14ac:dyDescent="0.2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</row>
    <row r="506" spans="1:123" x14ac:dyDescent="0.2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</row>
    <row r="507" spans="1:123" x14ac:dyDescent="0.2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</row>
    <row r="508" spans="1:123" x14ac:dyDescent="0.2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</row>
    <row r="509" spans="1:123" x14ac:dyDescent="0.2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</row>
    <row r="510" spans="1:123" x14ac:dyDescent="0.2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</row>
    <row r="511" spans="1:123" x14ac:dyDescent="0.2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</row>
    <row r="512" spans="1:123" x14ac:dyDescent="0.2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</row>
    <row r="513" spans="1:123" x14ac:dyDescent="0.2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</row>
    <row r="514" spans="1:123" x14ac:dyDescent="0.2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</row>
    <row r="515" spans="1:123" x14ac:dyDescent="0.2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</row>
    <row r="516" spans="1:123" x14ac:dyDescent="0.2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</row>
    <row r="517" spans="1:123" x14ac:dyDescent="0.2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</row>
    <row r="518" spans="1:123" x14ac:dyDescent="0.2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</row>
    <row r="519" spans="1:123" x14ac:dyDescent="0.2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</row>
    <row r="520" spans="1:123" x14ac:dyDescent="0.2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</row>
    <row r="521" spans="1:123" x14ac:dyDescent="0.2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BX521" s="19"/>
      <c r="BY521" s="19"/>
      <c r="BZ521" s="19"/>
      <c r="CA521" s="19"/>
      <c r="CB521" s="19"/>
      <c r="CC521" s="19"/>
      <c r="CD521" s="19"/>
      <c r="CE521" s="19"/>
      <c r="CF521" s="19"/>
      <c r="CG521" s="19"/>
      <c r="CH521" s="19"/>
      <c r="CI521" s="19"/>
      <c r="CJ521" s="19"/>
      <c r="CK521" s="19"/>
      <c r="CL521" s="19"/>
      <c r="CM521" s="19"/>
      <c r="CN521" s="19"/>
      <c r="CO521" s="19"/>
      <c r="CP521" s="19"/>
      <c r="CQ521" s="19"/>
      <c r="CR521" s="19"/>
      <c r="CS521" s="19"/>
      <c r="CT521" s="19"/>
      <c r="CU521" s="19"/>
      <c r="CV521" s="19"/>
      <c r="CW521" s="19"/>
      <c r="CX521" s="19"/>
      <c r="CY521" s="19"/>
      <c r="CZ521" s="19"/>
      <c r="DA521" s="19"/>
      <c r="DB521" s="19"/>
      <c r="DC521" s="19"/>
      <c r="DD521" s="19"/>
      <c r="DE521" s="19"/>
      <c r="DF521" s="19"/>
      <c r="DG521" s="19"/>
      <c r="DH521" s="19"/>
      <c r="DI521" s="19"/>
      <c r="DJ521" s="19"/>
      <c r="DK521" s="19"/>
      <c r="DL521" s="19"/>
      <c r="DM521" s="19"/>
      <c r="DN521" s="19"/>
      <c r="DO521" s="19"/>
      <c r="DP521" s="19"/>
      <c r="DQ521" s="19"/>
      <c r="DR521" s="19"/>
      <c r="DS521" s="19"/>
    </row>
    <row r="522" spans="1:123" x14ac:dyDescent="0.2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</row>
    <row r="523" spans="1:123" x14ac:dyDescent="0.2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</row>
    <row r="524" spans="1:123" x14ac:dyDescent="0.2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</row>
    <row r="525" spans="1:123" x14ac:dyDescent="0.2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</row>
    <row r="526" spans="1:123" x14ac:dyDescent="0.2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</row>
    <row r="527" spans="1:123" x14ac:dyDescent="0.2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</row>
    <row r="528" spans="1:123" x14ac:dyDescent="0.2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</row>
    <row r="529" spans="1:123" x14ac:dyDescent="0.2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</row>
    <row r="530" spans="1:123" x14ac:dyDescent="0.2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</row>
    <row r="531" spans="1:123" x14ac:dyDescent="0.2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</row>
    <row r="532" spans="1:123" x14ac:dyDescent="0.2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</row>
    <row r="533" spans="1:123" x14ac:dyDescent="0.2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</row>
    <row r="534" spans="1:123" x14ac:dyDescent="0.2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</row>
    <row r="535" spans="1:123" x14ac:dyDescent="0.2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</row>
    <row r="536" spans="1:123" x14ac:dyDescent="0.2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</row>
    <row r="537" spans="1:123" x14ac:dyDescent="0.2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</row>
    <row r="538" spans="1:123" x14ac:dyDescent="0.2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</row>
    <row r="539" spans="1:123" x14ac:dyDescent="0.2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</row>
    <row r="540" spans="1:123" x14ac:dyDescent="0.2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</row>
    <row r="541" spans="1:123" x14ac:dyDescent="0.2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</row>
    <row r="542" spans="1:123" x14ac:dyDescent="0.2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</row>
    <row r="543" spans="1:123" x14ac:dyDescent="0.2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</row>
    <row r="544" spans="1:123" x14ac:dyDescent="0.2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</row>
    <row r="545" spans="1:123" x14ac:dyDescent="0.2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</row>
    <row r="546" spans="1:123" x14ac:dyDescent="0.2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</row>
    <row r="547" spans="1:123" x14ac:dyDescent="0.2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</row>
    <row r="548" spans="1:123" x14ac:dyDescent="0.2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</row>
    <row r="549" spans="1:123" x14ac:dyDescent="0.2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</row>
    <row r="550" spans="1:123" x14ac:dyDescent="0.2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</row>
    <row r="551" spans="1:123" x14ac:dyDescent="0.2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</row>
    <row r="552" spans="1:123" x14ac:dyDescent="0.2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</row>
    <row r="553" spans="1:123" x14ac:dyDescent="0.2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</row>
    <row r="554" spans="1:123" x14ac:dyDescent="0.2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</row>
    <row r="555" spans="1:123" x14ac:dyDescent="0.2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</row>
    <row r="556" spans="1:123" x14ac:dyDescent="0.2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</row>
    <row r="557" spans="1:123" x14ac:dyDescent="0.2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BX557" s="19"/>
      <c r="BY557" s="19"/>
      <c r="BZ557" s="19"/>
      <c r="CA557" s="19"/>
      <c r="CB557" s="19"/>
      <c r="CC557" s="19"/>
      <c r="CD557" s="19"/>
      <c r="CE557" s="19"/>
      <c r="CF557" s="19"/>
      <c r="CG557" s="19"/>
      <c r="CH557" s="19"/>
      <c r="CI557" s="19"/>
      <c r="CJ557" s="19"/>
      <c r="CK557" s="19"/>
      <c r="CL557" s="19"/>
      <c r="CM557" s="19"/>
      <c r="CN557" s="19"/>
      <c r="CO557" s="19"/>
      <c r="CP557" s="19"/>
      <c r="CQ557" s="19"/>
      <c r="CR557" s="19"/>
      <c r="CS557" s="19"/>
      <c r="CT557" s="19"/>
      <c r="CU557" s="19"/>
      <c r="CV557" s="19"/>
      <c r="CW557" s="19"/>
      <c r="CX557" s="19"/>
      <c r="CY557" s="19"/>
      <c r="CZ557" s="19"/>
      <c r="DA557" s="19"/>
      <c r="DB557" s="19"/>
      <c r="DC557" s="19"/>
      <c r="DD557" s="19"/>
      <c r="DE557" s="19"/>
      <c r="DF557" s="19"/>
      <c r="DG557" s="19"/>
      <c r="DH557" s="19"/>
      <c r="DI557" s="19"/>
      <c r="DJ557" s="19"/>
      <c r="DK557" s="19"/>
      <c r="DL557" s="19"/>
      <c r="DM557" s="19"/>
      <c r="DN557" s="19"/>
      <c r="DO557" s="19"/>
      <c r="DP557" s="19"/>
      <c r="DQ557" s="19"/>
      <c r="DR557" s="19"/>
      <c r="DS557" s="19"/>
    </row>
    <row r="558" spans="1:123" x14ac:dyDescent="0.2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</row>
    <row r="559" spans="1:123" x14ac:dyDescent="0.2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BX559" s="19"/>
      <c r="BY559" s="19"/>
      <c r="BZ559" s="19"/>
      <c r="CA559" s="19"/>
      <c r="CB559" s="19"/>
      <c r="CC559" s="19"/>
      <c r="CD559" s="19"/>
      <c r="CE559" s="19"/>
      <c r="CF559" s="19"/>
      <c r="CG559" s="19"/>
      <c r="CH559" s="19"/>
      <c r="CI559" s="19"/>
      <c r="CJ559" s="19"/>
      <c r="CK559" s="19"/>
      <c r="CL559" s="19"/>
      <c r="CM559" s="19"/>
      <c r="CN559" s="19"/>
      <c r="CO559" s="19"/>
      <c r="CP559" s="19"/>
      <c r="CQ559" s="19"/>
      <c r="CR559" s="19"/>
      <c r="CS559" s="19"/>
      <c r="CT559" s="19"/>
      <c r="CU559" s="19"/>
      <c r="CV559" s="19"/>
      <c r="CW559" s="19"/>
      <c r="CX559" s="19"/>
      <c r="CY559" s="19"/>
      <c r="CZ559" s="19"/>
      <c r="DA559" s="19"/>
      <c r="DB559" s="19"/>
      <c r="DC559" s="19"/>
      <c r="DD559" s="19"/>
      <c r="DE559" s="19"/>
      <c r="DF559" s="19"/>
      <c r="DG559" s="19"/>
      <c r="DH559" s="19"/>
      <c r="DI559" s="19"/>
      <c r="DJ559" s="19"/>
      <c r="DK559" s="19"/>
      <c r="DL559" s="19"/>
      <c r="DM559" s="19"/>
      <c r="DN559" s="19"/>
      <c r="DO559" s="19"/>
      <c r="DP559" s="19"/>
      <c r="DQ559" s="19"/>
      <c r="DR559" s="19"/>
      <c r="DS559" s="19"/>
    </row>
    <row r="560" spans="1:123" x14ac:dyDescent="0.2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BX560" s="19"/>
      <c r="BY560" s="19"/>
      <c r="BZ560" s="19"/>
      <c r="CA560" s="19"/>
      <c r="CB560" s="19"/>
      <c r="CC560" s="19"/>
      <c r="CD560" s="19"/>
      <c r="CE560" s="19"/>
      <c r="CF560" s="19"/>
      <c r="CG560" s="19"/>
      <c r="CH560" s="19"/>
      <c r="CI560" s="19"/>
      <c r="CJ560" s="19"/>
      <c r="CK560" s="19"/>
      <c r="CL560" s="19"/>
      <c r="CM560" s="19"/>
      <c r="CN560" s="19"/>
      <c r="CO560" s="19"/>
      <c r="CP560" s="19"/>
      <c r="CQ560" s="19"/>
      <c r="CR560" s="19"/>
      <c r="CS560" s="19"/>
      <c r="CT560" s="19"/>
      <c r="CU560" s="19"/>
      <c r="CV560" s="19"/>
      <c r="CW560" s="19"/>
      <c r="CX560" s="19"/>
      <c r="CY560" s="19"/>
      <c r="CZ560" s="19"/>
      <c r="DA560" s="19"/>
      <c r="DB560" s="19"/>
      <c r="DC560" s="19"/>
      <c r="DD560" s="19"/>
      <c r="DE560" s="19"/>
      <c r="DF560" s="19"/>
      <c r="DG560" s="19"/>
      <c r="DH560" s="19"/>
      <c r="DI560" s="19"/>
      <c r="DJ560" s="19"/>
      <c r="DK560" s="19"/>
      <c r="DL560" s="19"/>
      <c r="DM560" s="19"/>
      <c r="DN560" s="19"/>
      <c r="DO560" s="19"/>
      <c r="DP560" s="19"/>
      <c r="DQ560" s="19"/>
      <c r="DR560" s="19"/>
      <c r="DS560" s="19"/>
    </row>
    <row r="561" spans="1:123" x14ac:dyDescent="0.2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</row>
    <row r="562" spans="1:123" x14ac:dyDescent="0.2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</row>
    <row r="563" spans="1:123" x14ac:dyDescent="0.2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</row>
    <row r="564" spans="1:123" x14ac:dyDescent="0.2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</row>
    <row r="565" spans="1:123" x14ac:dyDescent="0.2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</row>
    <row r="566" spans="1:123" x14ac:dyDescent="0.2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</row>
    <row r="567" spans="1:123" x14ac:dyDescent="0.2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</row>
    <row r="568" spans="1:123" x14ac:dyDescent="0.2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</row>
    <row r="569" spans="1:123" x14ac:dyDescent="0.2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</row>
    <row r="570" spans="1:123" x14ac:dyDescent="0.2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BX570" s="19"/>
      <c r="BY570" s="19"/>
      <c r="BZ570" s="19"/>
      <c r="CA570" s="19"/>
      <c r="CB570" s="19"/>
      <c r="CC570" s="19"/>
      <c r="CD570" s="19"/>
      <c r="CE570" s="19"/>
      <c r="CF570" s="19"/>
      <c r="CG570" s="19"/>
      <c r="CH570" s="19"/>
      <c r="CI570" s="19"/>
      <c r="CJ570" s="19"/>
      <c r="CK570" s="19"/>
      <c r="CL570" s="19"/>
      <c r="CM570" s="19"/>
      <c r="CN570" s="19"/>
      <c r="CO570" s="19"/>
      <c r="CP570" s="19"/>
      <c r="CQ570" s="19"/>
      <c r="CR570" s="19"/>
      <c r="CS570" s="19"/>
      <c r="CT570" s="19"/>
      <c r="CU570" s="19"/>
      <c r="CV570" s="19"/>
      <c r="CW570" s="19"/>
      <c r="CX570" s="19"/>
      <c r="CY570" s="19"/>
      <c r="CZ570" s="19"/>
      <c r="DA570" s="19"/>
      <c r="DB570" s="19"/>
      <c r="DC570" s="19"/>
      <c r="DD570" s="19"/>
      <c r="DE570" s="19"/>
      <c r="DF570" s="19"/>
      <c r="DG570" s="19"/>
      <c r="DH570" s="19"/>
      <c r="DI570" s="19"/>
      <c r="DJ570" s="19"/>
      <c r="DK570" s="19"/>
      <c r="DL570" s="19"/>
      <c r="DM570" s="19"/>
      <c r="DN570" s="19"/>
      <c r="DO570" s="19"/>
      <c r="DP570" s="19"/>
      <c r="DQ570" s="19"/>
      <c r="DR570" s="19"/>
      <c r="DS570" s="19"/>
    </row>
    <row r="571" spans="1:123" x14ac:dyDescent="0.2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</row>
    <row r="572" spans="1:123" x14ac:dyDescent="0.2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</row>
    <row r="573" spans="1:123" x14ac:dyDescent="0.2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</row>
    <row r="574" spans="1:123" x14ac:dyDescent="0.2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</row>
    <row r="575" spans="1:123" x14ac:dyDescent="0.2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</row>
    <row r="576" spans="1:123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</row>
    <row r="577" spans="1:123" x14ac:dyDescent="0.2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</row>
    <row r="578" spans="1:123" x14ac:dyDescent="0.2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</row>
    <row r="579" spans="1:123" x14ac:dyDescent="0.2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</row>
    <row r="580" spans="1:123" x14ac:dyDescent="0.2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</row>
    <row r="581" spans="1:123" x14ac:dyDescent="0.2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</row>
    <row r="582" spans="1:123" x14ac:dyDescent="0.2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</row>
    <row r="583" spans="1:123" x14ac:dyDescent="0.2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</row>
    <row r="584" spans="1:123" x14ac:dyDescent="0.2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</row>
    <row r="585" spans="1:123" x14ac:dyDescent="0.2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</row>
    <row r="586" spans="1:123" x14ac:dyDescent="0.2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</row>
    <row r="587" spans="1:123" x14ac:dyDescent="0.2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</row>
    <row r="588" spans="1:123" x14ac:dyDescent="0.2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</row>
    <row r="589" spans="1:123" x14ac:dyDescent="0.2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</row>
    <row r="590" spans="1:123" x14ac:dyDescent="0.2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</row>
    <row r="591" spans="1:123" x14ac:dyDescent="0.2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</row>
    <row r="592" spans="1:123" x14ac:dyDescent="0.2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</row>
    <row r="593" spans="1:123" x14ac:dyDescent="0.2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</row>
    <row r="594" spans="1:123" x14ac:dyDescent="0.2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</row>
    <row r="595" spans="1:123" x14ac:dyDescent="0.2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</row>
    <row r="596" spans="1:123" x14ac:dyDescent="0.2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</row>
    <row r="597" spans="1:123" x14ac:dyDescent="0.2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  <c r="DG597" s="19"/>
      <c r="DH597" s="19"/>
      <c r="DI597" s="19"/>
      <c r="DJ597" s="19"/>
      <c r="DK597" s="19"/>
      <c r="DL597" s="19"/>
      <c r="DM597" s="19"/>
      <c r="DN597" s="19"/>
      <c r="DO597" s="19"/>
      <c r="DP597" s="19"/>
      <c r="DQ597" s="19"/>
      <c r="DR597" s="19"/>
      <c r="DS597" s="19"/>
    </row>
    <row r="598" spans="1:123" x14ac:dyDescent="0.2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</row>
    <row r="599" spans="1:123" x14ac:dyDescent="0.2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</row>
    <row r="600" spans="1:123" x14ac:dyDescent="0.2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  <c r="CW600" s="19"/>
      <c r="CX600" s="19"/>
      <c r="CY600" s="19"/>
      <c r="CZ600" s="19"/>
      <c r="DA600" s="19"/>
      <c r="DB600" s="19"/>
      <c r="DC600" s="19"/>
      <c r="DD600" s="19"/>
      <c r="DE600" s="19"/>
      <c r="DF600" s="19"/>
      <c r="DG600" s="19"/>
      <c r="DH600" s="19"/>
      <c r="DI600" s="19"/>
      <c r="DJ600" s="19"/>
      <c r="DK600" s="19"/>
      <c r="DL600" s="19"/>
      <c r="DM600" s="19"/>
      <c r="DN600" s="19"/>
      <c r="DO600" s="19"/>
      <c r="DP600" s="19"/>
      <c r="DQ600" s="19"/>
      <c r="DR600" s="19"/>
      <c r="DS600" s="19"/>
    </row>
    <row r="601" spans="1:123" x14ac:dyDescent="0.2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  <c r="DG601" s="19"/>
      <c r="DH601" s="19"/>
      <c r="DI601" s="19"/>
      <c r="DJ601" s="19"/>
      <c r="DK601" s="19"/>
      <c r="DL601" s="19"/>
      <c r="DM601" s="19"/>
      <c r="DN601" s="19"/>
      <c r="DO601" s="19"/>
      <c r="DP601" s="19"/>
      <c r="DQ601" s="19"/>
      <c r="DR601" s="19"/>
      <c r="DS601" s="19"/>
    </row>
    <row r="602" spans="1:123" x14ac:dyDescent="0.2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</row>
    <row r="603" spans="1:123" x14ac:dyDescent="0.2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</row>
    <row r="604" spans="1:123" x14ac:dyDescent="0.2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</row>
    <row r="605" spans="1:123" x14ac:dyDescent="0.2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</row>
    <row r="606" spans="1:123" x14ac:dyDescent="0.2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</row>
    <row r="607" spans="1:123" x14ac:dyDescent="0.2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</row>
    <row r="608" spans="1:123" x14ac:dyDescent="0.2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</row>
    <row r="609" spans="1:123" x14ac:dyDescent="0.2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</row>
    <row r="610" spans="1:123" x14ac:dyDescent="0.2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</row>
    <row r="611" spans="1:123" x14ac:dyDescent="0.2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</row>
    <row r="612" spans="1:123" x14ac:dyDescent="0.2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</row>
    <row r="613" spans="1:123" x14ac:dyDescent="0.2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BX613" s="19"/>
      <c r="BY613" s="19"/>
      <c r="BZ613" s="19"/>
      <c r="CA613" s="19"/>
      <c r="CB613" s="19"/>
      <c r="CC613" s="19"/>
      <c r="CD613" s="19"/>
      <c r="CE613" s="19"/>
      <c r="CF613" s="19"/>
      <c r="CG613" s="19"/>
      <c r="CH613" s="19"/>
      <c r="CI613" s="19"/>
      <c r="CJ613" s="19"/>
      <c r="CK613" s="19"/>
      <c r="CL613" s="19"/>
      <c r="CM613" s="19"/>
      <c r="CN613" s="19"/>
      <c r="CO613" s="19"/>
      <c r="CP613" s="19"/>
      <c r="CQ613" s="19"/>
      <c r="CR613" s="19"/>
      <c r="CS613" s="19"/>
      <c r="CT613" s="19"/>
      <c r="CU613" s="19"/>
      <c r="CV613" s="19"/>
      <c r="CW613" s="19"/>
      <c r="CX613" s="19"/>
      <c r="CY613" s="19"/>
      <c r="CZ613" s="19"/>
      <c r="DA613" s="19"/>
      <c r="DB613" s="19"/>
      <c r="DC613" s="19"/>
      <c r="DD613" s="19"/>
      <c r="DE613" s="19"/>
      <c r="DF613" s="19"/>
      <c r="DG613" s="19"/>
      <c r="DH613" s="19"/>
      <c r="DI613" s="19"/>
      <c r="DJ613" s="19"/>
      <c r="DK613" s="19"/>
      <c r="DL613" s="19"/>
      <c r="DM613" s="19"/>
      <c r="DN613" s="19"/>
      <c r="DO613" s="19"/>
      <c r="DP613" s="19"/>
      <c r="DQ613" s="19"/>
      <c r="DR613" s="19"/>
      <c r="DS613" s="19"/>
    </row>
    <row r="614" spans="1:123" x14ac:dyDescent="0.2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</row>
    <row r="615" spans="1:123" x14ac:dyDescent="0.2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</row>
    <row r="616" spans="1:123" x14ac:dyDescent="0.2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</row>
    <row r="617" spans="1:123" x14ac:dyDescent="0.2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</row>
    <row r="618" spans="1:123" x14ac:dyDescent="0.2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</row>
    <row r="619" spans="1:123" x14ac:dyDescent="0.2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</row>
    <row r="620" spans="1:123" x14ac:dyDescent="0.2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</row>
    <row r="621" spans="1:123" x14ac:dyDescent="0.2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  <c r="DG621" s="19"/>
      <c r="DH621" s="19"/>
      <c r="DI621" s="19"/>
      <c r="DJ621" s="19"/>
      <c r="DK621" s="19"/>
      <c r="DL621" s="19"/>
      <c r="DM621" s="19"/>
      <c r="DN621" s="19"/>
      <c r="DO621" s="19"/>
      <c r="DP621" s="19"/>
      <c r="DQ621" s="19"/>
      <c r="DR621" s="19"/>
      <c r="DS621" s="19"/>
    </row>
    <row r="622" spans="1:123" x14ac:dyDescent="0.2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  <c r="DG622" s="19"/>
      <c r="DH622" s="19"/>
      <c r="DI622" s="19"/>
      <c r="DJ622" s="19"/>
      <c r="DK622" s="19"/>
      <c r="DL622" s="19"/>
      <c r="DM622" s="19"/>
      <c r="DN622" s="19"/>
      <c r="DO622" s="19"/>
      <c r="DP622" s="19"/>
      <c r="DQ622" s="19"/>
      <c r="DR622" s="19"/>
      <c r="DS622" s="19"/>
    </row>
    <row r="623" spans="1:123" x14ac:dyDescent="0.2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</row>
    <row r="624" spans="1:123" x14ac:dyDescent="0.2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</row>
    <row r="625" spans="1:123" x14ac:dyDescent="0.2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</row>
    <row r="626" spans="1:123" x14ac:dyDescent="0.2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</row>
    <row r="627" spans="1:123" x14ac:dyDescent="0.2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</row>
    <row r="628" spans="1:123" x14ac:dyDescent="0.2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</row>
    <row r="629" spans="1:123" x14ac:dyDescent="0.2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</row>
    <row r="630" spans="1:123" x14ac:dyDescent="0.2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</row>
    <row r="631" spans="1:123" x14ac:dyDescent="0.2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</row>
    <row r="632" spans="1:123" x14ac:dyDescent="0.2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</row>
    <row r="633" spans="1:123" x14ac:dyDescent="0.2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</row>
    <row r="634" spans="1:123" x14ac:dyDescent="0.2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</row>
    <row r="635" spans="1:123" x14ac:dyDescent="0.2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</row>
    <row r="636" spans="1:123" x14ac:dyDescent="0.2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</row>
    <row r="637" spans="1:123" x14ac:dyDescent="0.2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</row>
    <row r="638" spans="1:123" x14ac:dyDescent="0.2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  <c r="DG638" s="19"/>
      <c r="DH638" s="19"/>
      <c r="DI638" s="19"/>
      <c r="DJ638" s="19"/>
      <c r="DK638" s="19"/>
      <c r="DL638" s="19"/>
      <c r="DM638" s="19"/>
      <c r="DN638" s="19"/>
      <c r="DO638" s="19"/>
      <c r="DP638" s="19"/>
      <c r="DQ638" s="19"/>
      <c r="DR638" s="19"/>
      <c r="DS638" s="19"/>
    </row>
    <row r="639" spans="1:123" x14ac:dyDescent="0.2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  <c r="DG639" s="19"/>
      <c r="DH639" s="19"/>
      <c r="DI639" s="19"/>
      <c r="DJ639" s="19"/>
      <c r="DK639" s="19"/>
      <c r="DL639" s="19"/>
      <c r="DM639" s="19"/>
      <c r="DN639" s="19"/>
      <c r="DO639" s="19"/>
      <c r="DP639" s="19"/>
      <c r="DQ639" s="19"/>
      <c r="DR639" s="19"/>
      <c r="DS639" s="19"/>
    </row>
    <row r="640" spans="1:123" x14ac:dyDescent="0.2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</row>
    <row r="641" spans="1:123" x14ac:dyDescent="0.2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</row>
    <row r="642" spans="1:123" x14ac:dyDescent="0.2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  <c r="DG642" s="19"/>
      <c r="DH642" s="19"/>
      <c r="DI642" s="19"/>
      <c r="DJ642" s="19"/>
      <c r="DK642" s="19"/>
      <c r="DL642" s="19"/>
      <c r="DM642" s="19"/>
      <c r="DN642" s="19"/>
      <c r="DO642" s="19"/>
      <c r="DP642" s="19"/>
      <c r="DQ642" s="19"/>
      <c r="DR642" s="19"/>
      <c r="DS642" s="19"/>
    </row>
    <row r="643" spans="1:123" x14ac:dyDescent="0.2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  <c r="DG643" s="19"/>
      <c r="DH643" s="19"/>
      <c r="DI643" s="19"/>
      <c r="DJ643" s="19"/>
      <c r="DK643" s="19"/>
      <c r="DL643" s="19"/>
      <c r="DM643" s="19"/>
      <c r="DN643" s="19"/>
      <c r="DO643" s="19"/>
      <c r="DP643" s="19"/>
      <c r="DQ643" s="19"/>
      <c r="DR643" s="19"/>
      <c r="DS643" s="19"/>
    </row>
    <row r="644" spans="1:123" x14ac:dyDescent="0.2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  <c r="DG644" s="19"/>
      <c r="DH644" s="19"/>
      <c r="DI644" s="19"/>
      <c r="DJ644" s="19"/>
      <c r="DK644" s="19"/>
      <c r="DL644" s="19"/>
      <c r="DM644" s="19"/>
      <c r="DN644" s="19"/>
      <c r="DO644" s="19"/>
      <c r="DP644" s="19"/>
      <c r="DQ644" s="19"/>
      <c r="DR644" s="19"/>
      <c r="DS644" s="19"/>
    </row>
    <row r="645" spans="1:123" x14ac:dyDescent="0.2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</row>
    <row r="646" spans="1:123" x14ac:dyDescent="0.2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  <c r="DG646" s="19"/>
      <c r="DH646" s="19"/>
      <c r="DI646" s="19"/>
      <c r="DJ646" s="19"/>
      <c r="DK646" s="19"/>
      <c r="DL646" s="19"/>
      <c r="DM646" s="19"/>
      <c r="DN646" s="19"/>
      <c r="DO646" s="19"/>
      <c r="DP646" s="19"/>
      <c r="DQ646" s="19"/>
      <c r="DR646" s="19"/>
      <c r="DS646" s="19"/>
    </row>
    <row r="647" spans="1:123" x14ac:dyDescent="0.2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</row>
    <row r="648" spans="1:123" x14ac:dyDescent="0.2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</row>
    <row r="649" spans="1:123" x14ac:dyDescent="0.2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</row>
    <row r="650" spans="1:123" x14ac:dyDescent="0.2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  <c r="DG650" s="19"/>
      <c r="DH650" s="19"/>
      <c r="DI650" s="19"/>
      <c r="DJ650" s="19"/>
      <c r="DK650" s="19"/>
      <c r="DL650" s="19"/>
      <c r="DM650" s="19"/>
      <c r="DN650" s="19"/>
      <c r="DO650" s="19"/>
      <c r="DP650" s="19"/>
      <c r="DQ650" s="19"/>
      <c r="DR650" s="19"/>
      <c r="DS650" s="19"/>
    </row>
    <row r="651" spans="1:123" x14ac:dyDescent="0.2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</row>
    <row r="652" spans="1:123" x14ac:dyDescent="0.2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BX652" s="19"/>
      <c r="BY652" s="19"/>
      <c r="BZ652" s="19"/>
      <c r="CA652" s="19"/>
      <c r="CB652" s="19"/>
      <c r="CC652" s="19"/>
      <c r="CD652" s="19"/>
      <c r="CE652" s="19"/>
      <c r="CF652" s="19"/>
      <c r="CG652" s="19"/>
      <c r="CH652" s="19"/>
      <c r="CI652" s="19"/>
      <c r="CJ652" s="19"/>
      <c r="CK652" s="19"/>
      <c r="CL652" s="19"/>
      <c r="CM652" s="19"/>
      <c r="CN652" s="19"/>
      <c r="CO652" s="19"/>
      <c r="CP652" s="19"/>
      <c r="CQ652" s="19"/>
      <c r="CR652" s="19"/>
      <c r="CS652" s="19"/>
      <c r="CT652" s="19"/>
      <c r="CU652" s="19"/>
      <c r="CV652" s="19"/>
      <c r="CW652" s="19"/>
      <c r="CX652" s="19"/>
      <c r="CY652" s="19"/>
      <c r="CZ652" s="19"/>
      <c r="DA652" s="19"/>
      <c r="DB652" s="19"/>
      <c r="DC652" s="19"/>
      <c r="DD652" s="19"/>
      <c r="DE652" s="19"/>
      <c r="DF652" s="19"/>
      <c r="DG652" s="19"/>
      <c r="DH652" s="19"/>
      <c r="DI652" s="19"/>
      <c r="DJ652" s="19"/>
      <c r="DK652" s="19"/>
      <c r="DL652" s="19"/>
      <c r="DM652" s="19"/>
      <c r="DN652" s="19"/>
      <c r="DO652" s="19"/>
      <c r="DP652" s="19"/>
      <c r="DQ652" s="19"/>
      <c r="DR652" s="19"/>
      <c r="DS652" s="19"/>
    </row>
    <row r="653" spans="1:123" x14ac:dyDescent="0.2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</row>
    <row r="654" spans="1:123" x14ac:dyDescent="0.2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  <c r="DG654" s="19"/>
      <c r="DH654" s="19"/>
      <c r="DI654" s="19"/>
      <c r="DJ654" s="19"/>
      <c r="DK654" s="19"/>
      <c r="DL654" s="19"/>
      <c r="DM654" s="19"/>
      <c r="DN654" s="19"/>
      <c r="DO654" s="19"/>
      <c r="DP654" s="19"/>
      <c r="DQ654" s="19"/>
      <c r="DR654" s="19"/>
      <c r="DS654" s="19"/>
    </row>
    <row r="655" spans="1:123" x14ac:dyDescent="0.2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  <c r="CW655" s="19"/>
      <c r="CX655" s="19"/>
      <c r="CY655" s="19"/>
      <c r="CZ655" s="19"/>
      <c r="DA655" s="19"/>
      <c r="DB655" s="19"/>
      <c r="DC655" s="19"/>
      <c r="DD655" s="19"/>
      <c r="DE655" s="19"/>
      <c r="DF655" s="19"/>
      <c r="DG655" s="19"/>
      <c r="DH655" s="19"/>
      <c r="DI655" s="19"/>
      <c r="DJ655" s="19"/>
      <c r="DK655" s="19"/>
      <c r="DL655" s="19"/>
      <c r="DM655" s="19"/>
      <c r="DN655" s="19"/>
      <c r="DO655" s="19"/>
      <c r="DP655" s="19"/>
      <c r="DQ655" s="19"/>
      <c r="DR655" s="19"/>
      <c r="DS655" s="19"/>
    </row>
    <row r="656" spans="1:123" x14ac:dyDescent="0.2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  <c r="DG656" s="19"/>
      <c r="DH656" s="19"/>
      <c r="DI656" s="19"/>
      <c r="DJ656" s="19"/>
      <c r="DK656" s="19"/>
      <c r="DL656" s="19"/>
      <c r="DM656" s="19"/>
      <c r="DN656" s="19"/>
      <c r="DO656" s="19"/>
      <c r="DP656" s="19"/>
      <c r="DQ656" s="19"/>
      <c r="DR656" s="19"/>
      <c r="DS656" s="19"/>
    </row>
    <row r="657" spans="1:123" x14ac:dyDescent="0.2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  <c r="DG657" s="19"/>
      <c r="DH657" s="19"/>
      <c r="DI657" s="19"/>
      <c r="DJ657" s="19"/>
      <c r="DK657" s="19"/>
      <c r="DL657" s="19"/>
      <c r="DM657" s="19"/>
      <c r="DN657" s="19"/>
      <c r="DO657" s="19"/>
      <c r="DP657" s="19"/>
      <c r="DQ657" s="19"/>
      <c r="DR657" s="19"/>
      <c r="DS657" s="19"/>
    </row>
    <row r="658" spans="1:123" x14ac:dyDescent="0.2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  <c r="DG658" s="19"/>
      <c r="DH658" s="19"/>
      <c r="DI658" s="19"/>
      <c r="DJ658" s="19"/>
      <c r="DK658" s="19"/>
      <c r="DL658" s="19"/>
      <c r="DM658" s="19"/>
      <c r="DN658" s="19"/>
      <c r="DO658" s="19"/>
      <c r="DP658" s="19"/>
      <c r="DQ658" s="19"/>
      <c r="DR658" s="19"/>
      <c r="DS658" s="19"/>
    </row>
  </sheetData>
  <sheetProtection selectLockedCells="1"/>
  <mergeCells count="22">
    <mergeCell ref="B2:S2"/>
    <mergeCell ref="B4:F4"/>
    <mergeCell ref="G4:H4"/>
    <mergeCell ref="I4:J4"/>
    <mergeCell ref="K4:N4"/>
    <mergeCell ref="O4:Q4"/>
    <mergeCell ref="R4:S4"/>
    <mergeCell ref="U3:U5"/>
    <mergeCell ref="AZ3:BC4"/>
    <mergeCell ref="BH3:BK4"/>
    <mergeCell ref="AB3:AE4"/>
    <mergeCell ref="AV3:AY4"/>
    <mergeCell ref="BL3:BO4"/>
    <mergeCell ref="BP3:BS4"/>
    <mergeCell ref="W3:W4"/>
    <mergeCell ref="BT3:BW4"/>
    <mergeCell ref="AF3:AI4"/>
    <mergeCell ref="AJ3:AM4"/>
    <mergeCell ref="AN3:AQ4"/>
    <mergeCell ref="AR3:AU4"/>
    <mergeCell ref="X3:AA4"/>
    <mergeCell ref="BD3:BG4"/>
  </mergeCells>
  <conditionalFormatting sqref="G6:H15">
    <cfRule type="expression" dxfId="4" priority="1" stopIfTrue="1">
      <formula>IF($E6="New Installation", TRUE, FALSE)</formula>
    </cfRule>
  </conditionalFormatting>
  <conditionalFormatting sqref="P6:P15">
    <cfRule type="cellIs" dxfId="3" priority="2" operator="greaterThan">
      <formula>220</formula>
    </cfRule>
  </conditionalFormatting>
  <dataValidations disablePrompts="1" count="3">
    <dataValidation type="list" allowBlank="1" showInputMessage="1" showErrorMessage="1" sqref="H6:H15" xr:uid="{00000000-0002-0000-0200-000000000000}">
      <formula1>Pre_Fixture_Code</formula1>
    </dataValidation>
    <dataValidation type="list" allowBlank="1" showInputMessage="1" showErrorMessage="1" sqref="E6:E15" xr:uid="{00000000-0002-0000-0200-000001000000}">
      <formula1>Install_Type</formula1>
    </dataValidation>
    <dataValidation type="list" allowBlank="1" showInputMessage="1" showErrorMessage="1" sqref="J6:J15" xr:uid="{00000000-0002-0000-0200-000002000000}">
      <formula1>INDIRECT($U6)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39997558519241921"/>
    <pageSetUpPr fitToPage="1"/>
  </sheetPr>
  <dimension ref="A1:P798"/>
  <sheetViews>
    <sheetView topLeftCell="A13" zoomScale="90" zoomScaleNormal="90" workbookViewId="0">
      <selection activeCell="S36" sqref="S36"/>
    </sheetView>
  </sheetViews>
  <sheetFormatPr defaultColWidth="9.140625" defaultRowHeight="15" x14ac:dyDescent="0.25"/>
  <cols>
    <col min="1" max="1" width="2.85546875" customWidth="1"/>
    <col min="2" max="2" width="7.42578125" customWidth="1"/>
    <col min="3" max="3" width="6.5703125" customWidth="1"/>
    <col min="4" max="4" width="14.140625" customWidth="1"/>
    <col min="5" max="5" width="5.85546875" customWidth="1"/>
    <col min="6" max="6" width="7.42578125" customWidth="1"/>
    <col min="7" max="7" width="8.7109375" customWidth="1"/>
    <col min="8" max="8" width="11.7109375" customWidth="1"/>
    <col min="9" max="9" width="11.140625" customWidth="1"/>
    <col min="10" max="10" width="10.5703125" customWidth="1"/>
    <col min="11" max="11" width="10.7109375" customWidth="1"/>
    <col min="12" max="12" width="8" customWidth="1"/>
    <col min="13" max="13" width="13" customWidth="1"/>
    <col min="14" max="14" width="13.42578125" customWidth="1"/>
    <col min="15" max="15" width="7.5703125" customWidth="1"/>
    <col min="16" max="16" width="3" style="2" customWidth="1"/>
    <col min="17" max="16384" width="9.140625" style="2"/>
  </cols>
  <sheetData>
    <row r="1" spans="1:16" ht="11.25" customHeight="1" x14ac:dyDescent="0.25">
      <c r="A1" s="33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9"/>
    </row>
    <row r="2" spans="1:16" ht="9.75" customHeight="1" x14ac:dyDescent="0.25">
      <c r="A2" s="3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9"/>
    </row>
    <row r="3" spans="1:16" ht="39" customHeight="1" x14ac:dyDescent="0.25">
      <c r="A3" s="3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9"/>
    </row>
    <row r="4" spans="1:16" ht="15.75" customHeight="1" x14ac:dyDescent="0.25">
      <c r="A4" s="35"/>
      <c r="B4" s="2"/>
      <c r="C4" s="2"/>
      <c r="D4" s="2"/>
      <c r="E4" s="2"/>
      <c r="F4" s="2"/>
      <c r="G4" s="2"/>
      <c r="H4" s="2"/>
      <c r="I4" s="2"/>
      <c r="J4" s="2"/>
      <c r="K4" s="2"/>
      <c r="M4" s="208" t="str">
        <f>IF('General Info'!G7="", "", VLOOKUP('General Info'!G7, Lookups!$A$59:$C$62, 2, FALSE))</f>
        <v/>
      </c>
      <c r="N4" s="208"/>
      <c r="O4" s="2"/>
      <c r="P4" s="39"/>
    </row>
    <row r="5" spans="1:16" ht="15.75" customHeight="1" x14ac:dyDescent="0.25">
      <c r="A5" s="34"/>
      <c r="B5" s="37"/>
      <c r="C5" s="215"/>
      <c r="D5" s="215"/>
      <c r="E5" s="215"/>
      <c r="F5" s="215"/>
      <c r="G5" s="45"/>
      <c r="H5" s="45"/>
      <c r="I5" s="45"/>
      <c r="J5" s="45"/>
      <c r="K5" s="46"/>
      <c r="L5" s="47"/>
      <c r="M5" s="209" t="str">
        <f>IF('General Info'!G7="", "", VLOOKUP('General Info'!G7, Lookups!$A$59:$C$62, 3, FALSE))</f>
        <v/>
      </c>
      <c r="N5" s="209"/>
      <c r="O5" s="30"/>
      <c r="P5" s="39"/>
    </row>
    <row r="6" spans="1:16" ht="7.5" customHeight="1" x14ac:dyDescent="0.25">
      <c r="A6" s="34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9"/>
    </row>
    <row r="7" spans="1:16" ht="16.5" customHeight="1" x14ac:dyDescent="0.25">
      <c r="A7" s="34"/>
      <c r="B7" s="37"/>
      <c r="C7" s="90" t="s">
        <v>223</v>
      </c>
      <c r="D7" s="207">
        <f ca="1">TODAY()</f>
        <v>45895</v>
      </c>
      <c r="E7" s="207"/>
      <c r="F7" s="60"/>
      <c r="G7" s="60"/>
      <c r="H7" s="60"/>
      <c r="I7" s="60"/>
      <c r="J7" s="60"/>
      <c r="K7" s="60"/>
      <c r="L7" s="60"/>
      <c r="M7" s="60"/>
      <c r="N7" s="60"/>
      <c r="O7" s="60"/>
      <c r="P7" s="39"/>
    </row>
    <row r="8" spans="1:16" ht="15" customHeight="1" x14ac:dyDescent="0.25">
      <c r="A8" s="34"/>
      <c r="B8" s="37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39"/>
    </row>
    <row r="9" spans="1:16" ht="15" customHeight="1" x14ac:dyDescent="0.25">
      <c r="A9" s="34"/>
      <c r="B9" s="37"/>
      <c r="C9" s="190" t="str">
        <f>CONCATENATE("I, ", 'General Info'!$G$7, ",", " ", "located at", " ", M4, " ", M5, ", ", "have, completed")</f>
        <v>I, , located at  , have, completed</v>
      </c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39"/>
    </row>
    <row r="10" spans="1:16" ht="5.25" customHeight="1" x14ac:dyDescent="0.3">
      <c r="A10" s="34"/>
      <c r="B10" s="37"/>
      <c r="C10" s="86"/>
      <c r="D10" s="214"/>
      <c r="E10" s="214"/>
      <c r="F10" s="87"/>
      <c r="G10" s="88"/>
      <c r="H10" s="87"/>
      <c r="I10" s="87"/>
      <c r="J10" s="87"/>
      <c r="K10" s="87"/>
      <c r="L10" s="89"/>
      <c r="M10" s="87"/>
      <c r="N10" s="87"/>
      <c r="O10" s="88"/>
      <c r="P10" s="39"/>
    </row>
    <row r="11" spans="1:16" ht="12.75" customHeight="1" x14ac:dyDescent="0.25">
      <c r="A11" s="34"/>
      <c r="B11" s="37"/>
      <c r="C11" s="190" t="str">
        <f>CONCATENATE('General Info'!G11, "",", ", "Project ID # is ", 'General Info'!G22, ". ")</f>
        <v xml:space="preserve">, Project ID # is . </v>
      </c>
      <c r="D11" s="190"/>
      <c r="E11" s="190"/>
      <c r="F11" s="190"/>
      <c r="G11" s="190"/>
      <c r="H11" s="190"/>
      <c r="I11" s="190"/>
      <c r="J11" s="190"/>
      <c r="K11" s="190"/>
      <c r="L11" s="87"/>
      <c r="M11" s="87"/>
      <c r="N11" s="87"/>
      <c r="O11" s="87"/>
      <c r="P11" s="39"/>
    </row>
    <row r="12" spans="1:16" ht="17.25" customHeight="1" x14ac:dyDescent="0.3">
      <c r="A12" s="34"/>
      <c r="B12" s="37"/>
      <c r="C12" s="89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39"/>
    </row>
    <row r="13" spans="1:16" ht="18.75" x14ac:dyDescent="0.3">
      <c r="A13" s="34"/>
      <c r="B13" s="37"/>
      <c r="C13" s="212" t="str">
        <f>CONCATENATE("I, ", 'General Info'!$G$16, ", ", "am an authorized company representative and herby attest that")</f>
        <v>I, , am an authorized company representative and herby attest that</v>
      </c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39"/>
    </row>
    <row r="14" spans="1:16" ht="5.25" customHeight="1" x14ac:dyDescent="0.3">
      <c r="A14" s="34"/>
      <c r="B14" s="37"/>
      <c r="C14" s="8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39"/>
    </row>
    <row r="15" spans="1:16" ht="18.75" x14ac:dyDescent="0.3">
      <c r="A15" s="34"/>
      <c r="B15" s="37"/>
      <c r="C15" s="212" t="str">
        <f>CONCATENATE("the Energy Efficiency project referred to by"," ","Project ID # ","",'General Info'!$G$22,," ","was complete on the date"," "&amp;TEXT('General Info'!$G$21,"MM/DD/YYYY"), ".")</f>
        <v>the Energy Efficiency project referred to by Project ID #  was complete on the date 01/00/1900.</v>
      </c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39"/>
    </row>
    <row r="16" spans="1:16" ht="5.25" customHeight="1" x14ac:dyDescent="0.25">
      <c r="A16" s="34"/>
      <c r="B16" s="37"/>
      <c r="C16" s="2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9"/>
    </row>
    <row r="17" spans="1:16" ht="16.5" customHeight="1" x14ac:dyDescent="0.25">
      <c r="A17" s="34"/>
      <c r="B17" s="37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39"/>
    </row>
    <row r="18" spans="1:16" ht="15.75" x14ac:dyDescent="0.25">
      <c r="A18" s="34"/>
      <c r="B18" s="37"/>
      <c r="C18" s="201" t="s">
        <v>269</v>
      </c>
      <c r="D18" s="201"/>
      <c r="E18" s="201"/>
      <c r="F18" s="201"/>
      <c r="G18" s="201"/>
      <c r="H18" s="201"/>
      <c r="I18" s="40"/>
      <c r="J18" s="40"/>
      <c r="K18" s="37"/>
      <c r="L18" s="37"/>
      <c r="M18" s="37"/>
      <c r="N18" s="37"/>
      <c r="O18" s="37"/>
      <c r="P18" s="39"/>
    </row>
    <row r="19" spans="1:16" ht="18.75" customHeight="1" x14ac:dyDescent="0.25">
      <c r="A19" s="34"/>
      <c r="B19" s="37"/>
      <c r="C19" s="2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9"/>
    </row>
    <row r="20" spans="1:16" ht="30.75" customHeight="1" x14ac:dyDescent="0.25">
      <c r="A20" s="34"/>
      <c r="B20" s="37"/>
      <c r="C20" s="2"/>
      <c r="D20" s="210" t="s">
        <v>273</v>
      </c>
      <c r="E20" s="210"/>
      <c r="F20" s="205" t="s">
        <v>270</v>
      </c>
      <c r="G20" s="211"/>
      <c r="H20" s="211"/>
      <c r="I20" s="211"/>
      <c r="J20" s="211"/>
      <c r="K20" s="205" t="s">
        <v>271</v>
      </c>
      <c r="L20" s="206"/>
      <c r="M20" s="37"/>
      <c r="N20" s="37"/>
      <c r="O20" s="37"/>
      <c r="P20" s="39"/>
    </row>
    <row r="21" spans="1:16" ht="16.5" customHeight="1" x14ac:dyDescent="0.25">
      <c r="A21" s="34"/>
      <c r="B21" s="37"/>
      <c r="C21" s="2"/>
      <c r="D21" s="196" t="str">
        <f t="shared" ref="D21:D33" si="0">D38</f>
        <v/>
      </c>
      <c r="E21" s="196"/>
      <c r="F21" s="197" t="s">
        <v>193</v>
      </c>
      <c r="G21" s="198"/>
      <c r="H21" s="198"/>
      <c r="I21" s="198"/>
      <c r="J21" s="198"/>
      <c r="K21" s="199">
        <v>265</v>
      </c>
      <c r="L21" s="200"/>
      <c r="M21" s="37"/>
      <c r="N21" s="37"/>
      <c r="O21" s="37"/>
      <c r="P21" s="39"/>
    </row>
    <row r="22" spans="1:16" ht="16.5" customHeight="1" x14ac:dyDescent="0.25">
      <c r="A22" s="34"/>
      <c r="B22" s="37"/>
      <c r="C22" s="2"/>
      <c r="D22" s="196" t="str">
        <f t="shared" si="0"/>
        <v/>
      </c>
      <c r="E22" s="196"/>
      <c r="F22" s="197" t="s">
        <v>196</v>
      </c>
      <c r="G22" s="198"/>
      <c r="H22" s="198"/>
      <c r="I22" s="198"/>
      <c r="J22" s="198"/>
      <c r="K22" s="199">
        <v>399.63</v>
      </c>
      <c r="L22" s="200"/>
      <c r="M22" s="37"/>
      <c r="N22" s="37"/>
      <c r="O22" s="37"/>
      <c r="P22" s="39"/>
    </row>
    <row r="23" spans="1:16" ht="16.5" customHeight="1" x14ac:dyDescent="0.25">
      <c r="A23" s="34"/>
      <c r="B23" s="37"/>
      <c r="C23" s="2"/>
      <c r="D23" s="196" t="str">
        <f t="shared" si="0"/>
        <v/>
      </c>
      <c r="E23" s="196"/>
      <c r="F23" s="197" t="s">
        <v>199</v>
      </c>
      <c r="G23" s="198"/>
      <c r="H23" s="198"/>
      <c r="I23" s="198"/>
      <c r="J23" s="198"/>
      <c r="K23" s="199">
        <v>935</v>
      </c>
      <c r="L23" s="200"/>
      <c r="M23" s="37"/>
      <c r="N23" s="37"/>
      <c r="O23" s="37"/>
      <c r="P23" s="39"/>
    </row>
    <row r="24" spans="1:16" ht="16.5" customHeight="1" x14ac:dyDescent="0.25">
      <c r="A24" s="34"/>
      <c r="B24" s="37"/>
      <c r="C24" s="2"/>
      <c r="D24" s="196" t="str">
        <f t="shared" si="0"/>
        <v/>
      </c>
      <c r="E24" s="196"/>
      <c r="F24" s="197" t="s">
        <v>202</v>
      </c>
      <c r="G24" s="198"/>
      <c r="H24" s="198"/>
      <c r="I24" s="198"/>
      <c r="J24" s="198"/>
      <c r="K24" s="199">
        <v>950</v>
      </c>
      <c r="L24" s="200"/>
      <c r="M24" s="37"/>
      <c r="N24" s="37"/>
      <c r="O24" s="37"/>
      <c r="P24" s="39"/>
    </row>
    <row r="25" spans="1:16" ht="16.5" customHeight="1" x14ac:dyDescent="0.25">
      <c r="A25" s="34"/>
      <c r="B25" s="37"/>
      <c r="C25" s="2"/>
      <c r="D25" s="196" t="str">
        <f t="shared" si="0"/>
        <v/>
      </c>
      <c r="E25" s="196"/>
      <c r="F25" s="197" t="s">
        <v>205</v>
      </c>
      <c r="G25" s="198"/>
      <c r="H25" s="198"/>
      <c r="I25" s="198"/>
      <c r="J25" s="198"/>
      <c r="K25" s="199">
        <v>97</v>
      </c>
      <c r="L25" s="200"/>
      <c r="M25" s="37"/>
      <c r="N25" s="37"/>
      <c r="O25" s="37"/>
      <c r="P25" s="39"/>
    </row>
    <row r="26" spans="1:16" ht="16.5" customHeight="1" x14ac:dyDescent="0.25">
      <c r="A26" s="34"/>
      <c r="B26" s="37"/>
      <c r="C26" s="2"/>
      <c r="D26" s="196" t="str">
        <f t="shared" si="0"/>
        <v/>
      </c>
      <c r="E26" s="196"/>
      <c r="F26" s="197" t="s">
        <v>208</v>
      </c>
      <c r="G26" s="198"/>
      <c r="H26" s="198"/>
      <c r="I26" s="198"/>
      <c r="J26" s="198"/>
      <c r="K26" s="199">
        <v>155</v>
      </c>
      <c r="L26" s="200"/>
      <c r="M26" s="37"/>
      <c r="N26" s="37"/>
      <c r="O26" s="37"/>
      <c r="P26" s="39"/>
    </row>
    <row r="27" spans="1:16" ht="16.5" customHeight="1" x14ac:dyDescent="0.25">
      <c r="A27" s="34"/>
      <c r="B27" s="37"/>
      <c r="C27" s="2"/>
      <c r="D27" s="196" t="str">
        <f t="shared" si="0"/>
        <v/>
      </c>
      <c r="E27" s="196"/>
      <c r="F27" s="197" t="s">
        <v>211</v>
      </c>
      <c r="G27" s="198"/>
      <c r="H27" s="198"/>
      <c r="I27" s="198"/>
      <c r="J27" s="198"/>
      <c r="K27" s="199">
        <v>198</v>
      </c>
      <c r="L27" s="200"/>
      <c r="M27" s="37"/>
      <c r="N27" s="37"/>
      <c r="O27" s="37"/>
      <c r="P27" s="39"/>
    </row>
    <row r="28" spans="1:16" ht="16.5" customHeight="1" x14ac:dyDescent="0.25">
      <c r="A28" s="34"/>
      <c r="B28" s="37"/>
      <c r="C28" s="2"/>
      <c r="D28" s="196" t="str">
        <f t="shared" si="0"/>
        <v/>
      </c>
      <c r="E28" s="196"/>
      <c r="F28" s="197" t="s">
        <v>214</v>
      </c>
      <c r="G28" s="198"/>
      <c r="H28" s="198"/>
      <c r="I28" s="198"/>
      <c r="J28" s="198"/>
      <c r="K28" s="199">
        <v>307</v>
      </c>
      <c r="L28" s="200"/>
      <c r="M28" s="37"/>
      <c r="N28" s="37"/>
      <c r="O28" s="37"/>
      <c r="P28" s="39"/>
    </row>
    <row r="29" spans="1:16" ht="16.5" customHeight="1" x14ac:dyDescent="0.25">
      <c r="A29" s="34"/>
      <c r="B29" s="37"/>
      <c r="C29" s="2"/>
      <c r="D29" s="196" t="str">
        <f t="shared" si="0"/>
        <v/>
      </c>
      <c r="E29" s="196"/>
      <c r="F29" s="197" t="s">
        <v>313</v>
      </c>
      <c r="G29" s="198"/>
      <c r="H29" s="198"/>
      <c r="I29" s="198"/>
      <c r="J29" s="198"/>
      <c r="K29" s="199">
        <v>5.91</v>
      </c>
      <c r="L29" s="200"/>
      <c r="M29" s="37"/>
      <c r="N29" s="37"/>
      <c r="O29" s="37"/>
      <c r="P29" s="39"/>
    </row>
    <row r="30" spans="1:16" ht="16.5" customHeight="1" x14ac:dyDescent="0.25">
      <c r="A30" s="34"/>
      <c r="B30" s="37"/>
      <c r="C30" s="2"/>
      <c r="D30" s="196" t="str">
        <f t="shared" si="0"/>
        <v/>
      </c>
      <c r="E30" s="196"/>
      <c r="F30" s="197" t="s">
        <v>314</v>
      </c>
      <c r="G30" s="198"/>
      <c r="H30" s="198"/>
      <c r="I30" s="198"/>
      <c r="J30" s="198"/>
      <c r="K30" s="199">
        <v>6.06</v>
      </c>
      <c r="L30" s="200"/>
      <c r="M30" s="37"/>
      <c r="N30" s="37"/>
      <c r="O30" s="37"/>
      <c r="P30" s="39"/>
    </row>
    <row r="31" spans="1:16" ht="16.5" customHeight="1" x14ac:dyDescent="0.25">
      <c r="A31" s="34"/>
      <c r="B31" s="37"/>
      <c r="C31" s="2"/>
      <c r="D31" s="196" t="str">
        <f t="shared" si="0"/>
        <v/>
      </c>
      <c r="E31" s="196"/>
      <c r="F31" s="197" t="s">
        <v>315</v>
      </c>
      <c r="G31" s="198"/>
      <c r="H31" s="198"/>
      <c r="I31" s="198"/>
      <c r="J31" s="198"/>
      <c r="K31" s="199">
        <v>7.11</v>
      </c>
      <c r="L31" s="200"/>
      <c r="M31" s="37"/>
      <c r="N31" s="37"/>
      <c r="O31" s="37"/>
      <c r="P31" s="39"/>
    </row>
    <row r="32" spans="1:16" ht="16.5" customHeight="1" x14ac:dyDescent="0.25">
      <c r="A32" s="34"/>
      <c r="B32" s="37"/>
      <c r="C32" s="2"/>
      <c r="D32" s="196" t="str">
        <f t="shared" si="0"/>
        <v/>
      </c>
      <c r="E32" s="196"/>
      <c r="F32" s="197" t="s">
        <v>316</v>
      </c>
      <c r="G32" s="198"/>
      <c r="H32" s="198"/>
      <c r="I32" s="198"/>
      <c r="J32" s="198"/>
      <c r="K32" s="199">
        <v>6.2</v>
      </c>
      <c r="L32" s="200"/>
      <c r="M32" s="37"/>
      <c r="N32" s="37"/>
      <c r="O32" s="37"/>
      <c r="P32" s="39"/>
    </row>
    <row r="33" spans="1:16" ht="16.5" customHeight="1" x14ac:dyDescent="0.25">
      <c r="A33" s="34"/>
      <c r="B33" s="37"/>
      <c r="C33" s="2"/>
      <c r="D33" s="196" t="str">
        <f t="shared" si="0"/>
        <v/>
      </c>
      <c r="E33" s="196"/>
      <c r="F33" s="197" t="s">
        <v>317</v>
      </c>
      <c r="G33" s="198"/>
      <c r="H33" s="198"/>
      <c r="I33" s="198"/>
      <c r="J33" s="198"/>
      <c r="K33" s="199">
        <v>6.2</v>
      </c>
      <c r="L33" s="200"/>
      <c r="M33" s="37"/>
      <c r="N33" s="37"/>
      <c r="O33" s="37"/>
      <c r="P33" s="39"/>
    </row>
    <row r="34" spans="1:16" ht="12" customHeight="1" x14ac:dyDescent="0.25">
      <c r="A34" s="3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9"/>
    </row>
    <row r="35" spans="1:16" ht="18" customHeight="1" x14ac:dyDescent="0.25">
      <c r="A35" s="34"/>
      <c r="B35" s="2"/>
      <c r="C35" s="201" t="s">
        <v>272</v>
      </c>
      <c r="D35" s="201"/>
      <c r="E35" s="201"/>
      <c r="F35" s="201"/>
      <c r="G35" s="201"/>
      <c r="H35" s="201"/>
      <c r="I35" s="2"/>
      <c r="J35" s="2"/>
      <c r="K35" s="2"/>
      <c r="L35" s="2"/>
      <c r="M35" s="2"/>
      <c r="N35" s="2"/>
      <c r="O35" s="2"/>
      <c r="P35" s="39"/>
    </row>
    <row r="36" spans="1:16" ht="13.5" customHeight="1" x14ac:dyDescent="0.25">
      <c r="A36" s="3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9"/>
    </row>
    <row r="37" spans="1:16" ht="15.75" customHeight="1" x14ac:dyDescent="0.25">
      <c r="A37" s="34"/>
      <c r="C37" s="2"/>
      <c r="D37" s="202" t="s">
        <v>273</v>
      </c>
      <c r="E37" s="202"/>
      <c r="F37" s="202"/>
      <c r="G37" s="61"/>
      <c r="H37" s="203" t="s">
        <v>274</v>
      </c>
      <c r="I37" s="203"/>
      <c r="J37" s="61"/>
      <c r="K37" s="203" t="s">
        <v>275</v>
      </c>
      <c r="L37" s="203"/>
      <c r="M37" s="2"/>
      <c r="N37" s="2"/>
      <c r="O37" s="2"/>
      <c r="P37" s="39"/>
    </row>
    <row r="38" spans="1:16" ht="16.5" customHeight="1" x14ac:dyDescent="0.3">
      <c r="A38" s="34"/>
      <c r="B38" s="2"/>
      <c r="C38" s="2"/>
      <c r="D38" s="189" t="str">
        <f>IF(Calculator!X16&gt;0, Calculator!X16, "")</f>
        <v/>
      </c>
      <c r="E38" s="189"/>
      <c r="F38" s="189"/>
      <c r="G38" s="88" t="s">
        <v>277</v>
      </c>
      <c r="H38" s="187" t="str">
        <f>IF(D38="", "", Lookups!$N34)</f>
        <v/>
      </c>
      <c r="I38" s="187"/>
      <c r="J38" s="88" t="s">
        <v>278</v>
      </c>
      <c r="K38" s="188" t="str">
        <f>IF(OR(D38="", H38=""), "", H38*D38)</f>
        <v/>
      </c>
      <c r="L38" s="188"/>
      <c r="M38" s="2"/>
      <c r="N38" s="2"/>
      <c r="O38" s="2"/>
      <c r="P38" s="39"/>
    </row>
    <row r="39" spans="1:16" ht="16.5" customHeight="1" x14ac:dyDescent="0.3">
      <c r="A39" s="34"/>
      <c r="B39" s="2"/>
      <c r="C39" s="2"/>
      <c r="D39" s="189" t="str">
        <f>IF(Calculator!AB16&gt;0, Calculator!AB16, "")</f>
        <v/>
      </c>
      <c r="E39" s="189"/>
      <c r="F39" s="189"/>
      <c r="G39" s="88" t="s">
        <v>277</v>
      </c>
      <c r="H39" s="187" t="str">
        <f>IF(D39="", "", Lookups!$N35)</f>
        <v/>
      </c>
      <c r="I39" s="187"/>
      <c r="J39" s="88" t="s">
        <v>278</v>
      </c>
      <c r="K39" s="188" t="str">
        <f t="shared" ref="K39:K45" si="1">IF(OR(D39="", H39=""), "", H39*D39)</f>
        <v/>
      </c>
      <c r="L39" s="188"/>
      <c r="M39" s="2"/>
      <c r="N39" s="2"/>
      <c r="O39" s="2"/>
      <c r="P39" s="39"/>
    </row>
    <row r="40" spans="1:16" ht="16.5" customHeight="1" x14ac:dyDescent="0.3">
      <c r="A40" s="34"/>
      <c r="B40" s="2"/>
      <c r="C40" s="2"/>
      <c r="D40" s="189" t="str">
        <f>IF(Calculator!AF16&gt;0, Calculator!AF16, "")</f>
        <v/>
      </c>
      <c r="E40" s="189"/>
      <c r="F40" s="189"/>
      <c r="G40" s="88" t="s">
        <v>277</v>
      </c>
      <c r="H40" s="187" t="str">
        <f>IF(D40="", "", Lookups!$N36)</f>
        <v/>
      </c>
      <c r="I40" s="187"/>
      <c r="J40" s="88" t="s">
        <v>278</v>
      </c>
      <c r="K40" s="188" t="str">
        <f t="shared" si="1"/>
        <v/>
      </c>
      <c r="L40" s="188"/>
      <c r="M40" s="2"/>
      <c r="N40" s="2"/>
      <c r="O40" s="2"/>
      <c r="P40" s="39"/>
    </row>
    <row r="41" spans="1:16" ht="16.5" customHeight="1" x14ac:dyDescent="0.3">
      <c r="A41" s="34"/>
      <c r="B41" s="2"/>
      <c r="C41" s="2"/>
      <c r="D41" s="189" t="str">
        <f>IF(Calculator!AJ16&gt;0, Calculator!AJ16, "")</f>
        <v/>
      </c>
      <c r="E41" s="189"/>
      <c r="F41" s="189"/>
      <c r="G41" s="88" t="s">
        <v>277</v>
      </c>
      <c r="H41" s="187" t="str">
        <f>IF(D41="", "", Lookups!$N37)</f>
        <v/>
      </c>
      <c r="I41" s="187"/>
      <c r="J41" s="88" t="s">
        <v>278</v>
      </c>
      <c r="K41" s="188" t="str">
        <f t="shared" si="1"/>
        <v/>
      </c>
      <c r="L41" s="188"/>
      <c r="M41" s="2"/>
      <c r="N41" s="2"/>
      <c r="O41" s="2"/>
      <c r="P41" s="39"/>
    </row>
    <row r="42" spans="1:16" ht="16.5" customHeight="1" x14ac:dyDescent="0.3">
      <c r="A42" s="34"/>
      <c r="B42" s="2"/>
      <c r="C42" s="2"/>
      <c r="D42" s="189" t="str">
        <f>IF(Calculator!AN16&gt;0, Calculator!AN16, "")</f>
        <v/>
      </c>
      <c r="E42" s="189"/>
      <c r="F42" s="189"/>
      <c r="G42" s="88" t="s">
        <v>277</v>
      </c>
      <c r="H42" s="187" t="str">
        <f>IF(D42="", "", Lookups!$N38)</f>
        <v/>
      </c>
      <c r="I42" s="187"/>
      <c r="J42" s="88" t="s">
        <v>278</v>
      </c>
      <c r="K42" s="188" t="str">
        <f t="shared" si="1"/>
        <v/>
      </c>
      <c r="L42" s="188"/>
      <c r="M42" s="2"/>
      <c r="N42" s="2"/>
      <c r="O42" s="2"/>
      <c r="P42" s="39"/>
    </row>
    <row r="43" spans="1:16" ht="16.5" customHeight="1" x14ac:dyDescent="0.3">
      <c r="A43" s="34"/>
      <c r="B43" s="2"/>
      <c r="C43" s="2"/>
      <c r="D43" s="189" t="str">
        <f>IF(Calculator!AR16&gt;0, Calculator!AR16, "")</f>
        <v/>
      </c>
      <c r="E43" s="189"/>
      <c r="F43" s="189"/>
      <c r="G43" s="88" t="s">
        <v>277</v>
      </c>
      <c r="H43" s="187" t="str">
        <f>IF(D43="", "", Lookups!$N39)</f>
        <v/>
      </c>
      <c r="I43" s="187"/>
      <c r="J43" s="88" t="s">
        <v>278</v>
      </c>
      <c r="K43" s="188" t="str">
        <f t="shared" si="1"/>
        <v/>
      </c>
      <c r="L43" s="188"/>
      <c r="M43" s="2"/>
      <c r="N43" s="2"/>
      <c r="O43" s="2"/>
      <c r="P43" s="39"/>
    </row>
    <row r="44" spans="1:16" ht="16.5" customHeight="1" x14ac:dyDescent="0.3">
      <c r="A44" s="34"/>
      <c r="B44" s="2"/>
      <c r="C44" s="2"/>
      <c r="D44" s="189" t="str">
        <f>IF(Calculator!AV16&gt;0, Calculator!AV16, "")</f>
        <v/>
      </c>
      <c r="E44" s="189"/>
      <c r="F44" s="189"/>
      <c r="G44" s="88" t="s">
        <v>277</v>
      </c>
      <c r="H44" s="187" t="str">
        <f>IF(D44="", "", Lookups!$N40)</f>
        <v/>
      </c>
      <c r="I44" s="187"/>
      <c r="J44" s="88" t="s">
        <v>278</v>
      </c>
      <c r="K44" s="188" t="str">
        <f t="shared" si="1"/>
        <v/>
      </c>
      <c r="L44" s="188"/>
      <c r="M44" s="2"/>
      <c r="N44" s="2"/>
      <c r="O44" s="2"/>
      <c r="P44" s="39"/>
    </row>
    <row r="45" spans="1:16" ht="16.5" customHeight="1" x14ac:dyDescent="0.3">
      <c r="A45" s="34"/>
      <c r="B45" s="2"/>
      <c r="C45" s="2"/>
      <c r="D45" s="189" t="str">
        <f>IF(Calculator!AZ16&gt;0, Calculator!AZ16, "")</f>
        <v/>
      </c>
      <c r="E45" s="189"/>
      <c r="F45" s="189"/>
      <c r="G45" s="88" t="s">
        <v>277</v>
      </c>
      <c r="H45" s="187" t="str">
        <f>IF(D45="", "", Lookups!$N41)</f>
        <v/>
      </c>
      <c r="I45" s="187"/>
      <c r="J45" s="88" t="s">
        <v>278</v>
      </c>
      <c r="K45" s="188" t="str">
        <f t="shared" si="1"/>
        <v/>
      </c>
      <c r="L45" s="188"/>
      <c r="M45" s="2"/>
      <c r="N45" s="2"/>
      <c r="O45" s="2"/>
      <c r="P45" s="39"/>
    </row>
    <row r="46" spans="1:16" ht="16.5" customHeight="1" x14ac:dyDescent="0.3">
      <c r="A46" s="34"/>
      <c r="B46" s="2"/>
      <c r="C46" s="2"/>
      <c r="D46" s="189" t="str">
        <f>IF(Calculator!$BD$16&gt;0, Calculator!$BD$16, "")</f>
        <v/>
      </c>
      <c r="E46" s="189"/>
      <c r="F46" s="189"/>
      <c r="G46" s="88" t="s">
        <v>277</v>
      </c>
      <c r="H46" s="187" t="str">
        <f>IF(D46="", "", Lookups!$N$14)</f>
        <v/>
      </c>
      <c r="I46" s="187"/>
      <c r="J46" s="88" t="s">
        <v>278</v>
      </c>
      <c r="K46" s="188" t="str">
        <f>IF(OR(D46="", H46=""), "", H46*D46)</f>
        <v/>
      </c>
      <c r="L46" s="188"/>
      <c r="M46" s="2"/>
      <c r="N46" s="2"/>
      <c r="O46" s="2"/>
      <c r="P46" s="39"/>
    </row>
    <row r="47" spans="1:16" ht="16.5" customHeight="1" x14ac:dyDescent="0.3">
      <c r="A47" s="34"/>
      <c r="B47" s="2"/>
      <c r="C47" s="2"/>
      <c r="D47" s="189" t="str">
        <f>IF(Calculator!$BH$16&gt;0, Calculator!$BH$16, "")</f>
        <v/>
      </c>
      <c r="E47" s="189"/>
      <c r="F47" s="189"/>
      <c r="G47" s="88" t="s">
        <v>277</v>
      </c>
      <c r="H47" s="187" t="str">
        <f>IF(D47="", "", Lookups!$N$15)</f>
        <v/>
      </c>
      <c r="I47" s="187"/>
      <c r="J47" s="88" t="s">
        <v>278</v>
      </c>
      <c r="K47" s="188" t="str">
        <f>IF(OR(D47="", H47=""), "", H47*D47)</f>
        <v/>
      </c>
      <c r="L47" s="188"/>
      <c r="M47" s="2"/>
      <c r="N47" s="2"/>
      <c r="O47" s="2"/>
      <c r="P47" s="39"/>
    </row>
    <row r="48" spans="1:16" ht="16.5" customHeight="1" x14ac:dyDescent="0.3">
      <c r="A48" s="34"/>
      <c r="B48" s="2"/>
      <c r="C48" s="2"/>
      <c r="D48" s="189" t="str">
        <f>IF(Calculator!$BL$16&gt;0, Calculator!$BL$16, "")</f>
        <v/>
      </c>
      <c r="E48" s="189"/>
      <c r="F48" s="189"/>
      <c r="G48" s="88" t="s">
        <v>277</v>
      </c>
      <c r="H48" s="187" t="str">
        <f>IF(D48="", "", Lookups!$N$16)</f>
        <v/>
      </c>
      <c r="I48" s="187"/>
      <c r="J48" s="88" t="s">
        <v>278</v>
      </c>
      <c r="K48" s="188" t="str">
        <f>IF(OR(D48="", H48=""), "", H48*D48)</f>
        <v/>
      </c>
      <c r="L48" s="188"/>
      <c r="M48" s="2"/>
      <c r="N48" s="2"/>
      <c r="O48" s="2"/>
      <c r="P48" s="39"/>
    </row>
    <row r="49" spans="1:16" ht="16.5" customHeight="1" x14ac:dyDescent="0.3">
      <c r="A49" s="34"/>
      <c r="B49" s="2"/>
      <c r="C49" s="2"/>
      <c r="D49" s="189" t="str">
        <f>IF(Calculator!$BP$16&gt;0, Calculator!$BP$16, "")</f>
        <v/>
      </c>
      <c r="E49" s="189"/>
      <c r="F49" s="189"/>
      <c r="G49" s="88" t="s">
        <v>277</v>
      </c>
      <c r="H49" s="187" t="str">
        <f>IF(D49="", "", Lookups!$Y$6)</f>
        <v/>
      </c>
      <c r="I49" s="187"/>
      <c r="J49" s="88" t="s">
        <v>278</v>
      </c>
      <c r="K49" s="188" t="str">
        <f>IF(OR(D49="", H49=""), "", H49*D49)</f>
        <v/>
      </c>
      <c r="L49" s="188"/>
      <c r="M49" s="2"/>
      <c r="N49" s="2"/>
      <c r="O49" s="2"/>
      <c r="P49" s="39"/>
    </row>
    <row r="50" spans="1:16" ht="16.5" customHeight="1" x14ac:dyDescent="0.3">
      <c r="A50" s="34"/>
      <c r="B50" s="2"/>
      <c r="C50" s="2"/>
      <c r="D50" s="189" t="str">
        <f>IF(Calculator!$BT$16&gt;0, Calculator!$BT$16, "")</f>
        <v/>
      </c>
      <c r="E50" s="189"/>
      <c r="F50" s="189"/>
      <c r="G50" s="88" t="s">
        <v>277</v>
      </c>
      <c r="H50" s="187" t="str">
        <f>IF(D50="", "", Lookups!$N$18)</f>
        <v/>
      </c>
      <c r="I50" s="187"/>
      <c r="J50" s="88" t="s">
        <v>278</v>
      </c>
      <c r="K50" s="188" t="str">
        <f>IF(OR(D50="", H50=""), "", H50*D50)</f>
        <v/>
      </c>
      <c r="L50" s="188"/>
      <c r="M50" s="2"/>
      <c r="N50" s="2"/>
      <c r="O50" s="2"/>
      <c r="P50" s="39"/>
    </row>
    <row r="51" spans="1:16" x14ac:dyDescent="0.25">
      <c r="A51" s="3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9"/>
    </row>
    <row r="52" spans="1:16" ht="16.5" customHeight="1" x14ac:dyDescent="0.3">
      <c r="A52" s="34"/>
      <c r="B52" s="2"/>
      <c r="C52" s="191" t="s">
        <v>279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2"/>
      <c r="P52" s="39"/>
    </row>
    <row r="53" spans="1:16" ht="18.75" x14ac:dyDescent="0.3">
      <c r="A53" s="34"/>
      <c r="B53" s="2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2"/>
      <c r="P53" s="39"/>
    </row>
    <row r="54" spans="1:16" ht="18.75" x14ac:dyDescent="0.3">
      <c r="A54" s="34"/>
      <c r="B54" s="2"/>
      <c r="C54" s="191" t="s">
        <v>225</v>
      </c>
      <c r="D54" s="191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2"/>
      <c r="P54" s="39"/>
    </row>
    <row r="55" spans="1:16" ht="13.5" customHeight="1" x14ac:dyDescent="0.25">
      <c r="A55" s="34"/>
      <c r="B55" s="2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60"/>
      <c r="N55" s="60"/>
      <c r="O55" s="2"/>
      <c r="P55" s="39"/>
    </row>
    <row r="56" spans="1:16" ht="18" customHeight="1" x14ac:dyDescent="0.25">
      <c r="A56" s="34"/>
      <c r="B56" s="2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60"/>
      <c r="N56" s="60"/>
      <c r="O56" s="2"/>
      <c r="P56" s="39"/>
    </row>
    <row r="57" spans="1:16" ht="18" customHeight="1" x14ac:dyDescent="0.25">
      <c r="A57" s="34"/>
      <c r="B57" s="2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60"/>
      <c r="N57" s="60"/>
      <c r="O57" s="2"/>
      <c r="P57" s="39"/>
    </row>
    <row r="58" spans="1:16" ht="18" customHeight="1" x14ac:dyDescent="0.25">
      <c r="A58" s="34"/>
      <c r="B58" s="2"/>
      <c r="C58" s="190" t="s">
        <v>226</v>
      </c>
      <c r="D58" s="190"/>
      <c r="E58" s="190"/>
      <c r="F58" s="190"/>
      <c r="G58" s="192" t="str">
        <f>IF('General Info'!G16="", "", 'General Info'!G16)</f>
        <v/>
      </c>
      <c r="H58" s="192"/>
      <c r="I58" s="192"/>
      <c r="J58" s="192"/>
      <c r="K58" s="60"/>
      <c r="L58" s="60"/>
      <c r="M58" s="60"/>
      <c r="N58" s="60"/>
      <c r="O58" s="2"/>
      <c r="P58" s="39"/>
    </row>
    <row r="59" spans="1:16" ht="18" customHeight="1" x14ac:dyDescent="0.25">
      <c r="A59" s="34"/>
      <c r="B59" s="2"/>
      <c r="C59" s="190" t="s">
        <v>227</v>
      </c>
      <c r="D59" s="190"/>
      <c r="E59" s="190"/>
      <c r="F59" s="190"/>
      <c r="G59" s="192" t="str">
        <f>IF('General Info'!G17="", "", 'General Info'!G17)</f>
        <v/>
      </c>
      <c r="H59" s="192"/>
      <c r="I59" s="192"/>
      <c r="J59" s="192"/>
      <c r="K59" s="60"/>
      <c r="L59" s="60"/>
      <c r="M59" s="60"/>
      <c r="N59" s="60"/>
      <c r="O59" s="2"/>
      <c r="P59" s="39"/>
    </row>
    <row r="60" spans="1:16" ht="18" customHeight="1" x14ac:dyDescent="0.25">
      <c r="A60" s="34"/>
      <c r="B60" s="2"/>
      <c r="C60" s="190" t="s">
        <v>280</v>
      </c>
      <c r="D60" s="190"/>
      <c r="E60" s="190"/>
      <c r="F60" s="190"/>
      <c r="G60" s="193" t="str">
        <f>IF('General Info'!G19="", "", 'General Info'!G19)</f>
        <v/>
      </c>
      <c r="H60" s="193"/>
      <c r="I60" s="193"/>
      <c r="J60" s="193"/>
      <c r="K60" s="60"/>
      <c r="L60" s="60"/>
      <c r="M60" s="60"/>
      <c r="N60" s="60"/>
      <c r="O60" s="2"/>
      <c r="P60" s="39"/>
    </row>
    <row r="61" spans="1:16" ht="18" customHeight="1" x14ac:dyDescent="0.25">
      <c r="A61" s="34"/>
      <c r="B61" s="2"/>
      <c r="C61" s="190" t="s">
        <v>281</v>
      </c>
      <c r="D61" s="190"/>
      <c r="E61" s="190"/>
      <c r="F61" s="190"/>
      <c r="G61" s="194" t="str">
        <f>IF('General Info'!G18="", "", 'General Info'!G18)</f>
        <v/>
      </c>
      <c r="H61" s="194"/>
      <c r="I61" s="194"/>
      <c r="J61" s="194"/>
      <c r="K61" s="60"/>
      <c r="L61" s="60"/>
      <c r="M61" s="60"/>
      <c r="N61" s="60"/>
      <c r="O61" s="2"/>
      <c r="P61" s="39"/>
    </row>
    <row r="62" spans="1:16" ht="10.5" customHeight="1" x14ac:dyDescent="0.25">
      <c r="A62" s="3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9"/>
    </row>
    <row r="63" spans="1:16" ht="12.75" customHeight="1" x14ac:dyDescent="0.25">
      <c r="A63" s="3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9"/>
    </row>
    <row r="64" spans="1:16" ht="15" customHeight="1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idden="1" x14ac:dyDescent="0.25">
      <c r="A67" s="59"/>
      <c r="B67" s="59"/>
      <c r="C67" s="204" t="str">
        <f>IF('General Info'!G7="", "Blank", IF('General Info'!$G$7="West Penn Power", "WPP_logo", IF('General Info'!$G$7="Penn Power", "PP_logo", IF('General Info'!$G$7="Penelec", "PN_logo", IF('General Info'!$G$7="Met-Ed", "ME_logo", "")))))</f>
        <v>Blank</v>
      </c>
      <c r="D67" s="20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</sheetData>
  <sheetProtection selectLockedCells="1"/>
  <mergeCells count="108">
    <mergeCell ref="D7:E7"/>
    <mergeCell ref="M4:N4"/>
    <mergeCell ref="M5:N5"/>
    <mergeCell ref="C9:O9"/>
    <mergeCell ref="C18:H18"/>
    <mergeCell ref="D20:E20"/>
    <mergeCell ref="F20:J20"/>
    <mergeCell ref="C15:O15"/>
    <mergeCell ref="C17:O17"/>
    <mergeCell ref="D10:E10"/>
    <mergeCell ref="C11:K11"/>
    <mergeCell ref="C5:F5"/>
    <mergeCell ref="C13:O13"/>
    <mergeCell ref="C67:D67"/>
    <mergeCell ref="D38:F38"/>
    <mergeCell ref="H38:I38"/>
    <mergeCell ref="K37:L37"/>
    <mergeCell ref="D21:E21"/>
    <mergeCell ref="D22:E22"/>
    <mergeCell ref="D26:E26"/>
    <mergeCell ref="F26:J26"/>
    <mergeCell ref="K20:L20"/>
    <mergeCell ref="K21:L21"/>
    <mergeCell ref="K22:L22"/>
    <mergeCell ref="K23:L23"/>
    <mergeCell ref="K24:L24"/>
    <mergeCell ref="D23:E23"/>
    <mergeCell ref="D24:E24"/>
    <mergeCell ref="K27:L27"/>
    <mergeCell ref="K26:L26"/>
    <mergeCell ref="K25:L25"/>
    <mergeCell ref="F21:J21"/>
    <mergeCell ref="F22:J22"/>
    <mergeCell ref="K38:L38"/>
    <mergeCell ref="F32:J32"/>
    <mergeCell ref="F29:J29"/>
    <mergeCell ref="K29:L29"/>
    <mergeCell ref="F23:J23"/>
    <mergeCell ref="F24:J24"/>
    <mergeCell ref="F25:J25"/>
    <mergeCell ref="H39:I39"/>
    <mergeCell ref="F31:J31"/>
    <mergeCell ref="F33:J33"/>
    <mergeCell ref="D33:E33"/>
    <mergeCell ref="F30:J30"/>
    <mergeCell ref="K39:L39"/>
    <mergeCell ref="K28:L28"/>
    <mergeCell ref="C35:H35"/>
    <mergeCell ref="D37:F37"/>
    <mergeCell ref="H37:I37"/>
    <mergeCell ref="D29:E29"/>
    <mergeCell ref="D30:E30"/>
    <mergeCell ref="D31:E31"/>
    <mergeCell ref="D32:E32"/>
    <mergeCell ref="K30:L30"/>
    <mergeCell ref="K31:L31"/>
    <mergeCell ref="K33:L33"/>
    <mergeCell ref="K32:L32"/>
    <mergeCell ref="C52:N52"/>
    <mergeCell ref="H46:I46"/>
    <mergeCell ref="K46:L46"/>
    <mergeCell ref="D47:F47"/>
    <mergeCell ref="H47:I47"/>
    <mergeCell ref="D44:F44"/>
    <mergeCell ref="D25:E25"/>
    <mergeCell ref="D27:E27"/>
    <mergeCell ref="F27:J27"/>
    <mergeCell ref="F28:J28"/>
    <mergeCell ref="D28:E28"/>
    <mergeCell ref="K40:L40"/>
    <mergeCell ref="H40:I40"/>
    <mergeCell ref="K45:L45"/>
    <mergeCell ref="H45:I45"/>
    <mergeCell ref="D39:F39"/>
    <mergeCell ref="D40:F40"/>
    <mergeCell ref="D41:F41"/>
    <mergeCell ref="D42:F42"/>
    <mergeCell ref="D43:F43"/>
    <mergeCell ref="D45:F45"/>
    <mergeCell ref="K41:L41"/>
    <mergeCell ref="H41:I41"/>
    <mergeCell ref="H42:I42"/>
    <mergeCell ref="C61:F61"/>
    <mergeCell ref="C54:D54"/>
    <mergeCell ref="G58:J58"/>
    <mergeCell ref="G59:J59"/>
    <mergeCell ref="G60:J60"/>
    <mergeCell ref="G61:J61"/>
    <mergeCell ref="C55:L57"/>
    <mergeCell ref="C58:F58"/>
    <mergeCell ref="C59:F59"/>
    <mergeCell ref="C60:F60"/>
    <mergeCell ref="H43:I43"/>
    <mergeCell ref="H44:I44"/>
    <mergeCell ref="K42:L42"/>
    <mergeCell ref="K43:L43"/>
    <mergeCell ref="K44:L44"/>
    <mergeCell ref="D50:F50"/>
    <mergeCell ref="H50:I50"/>
    <mergeCell ref="K50:L50"/>
    <mergeCell ref="K47:L47"/>
    <mergeCell ref="D48:F48"/>
    <mergeCell ref="H48:I48"/>
    <mergeCell ref="K48:L48"/>
    <mergeCell ref="D49:F49"/>
    <mergeCell ref="H49:I49"/>
    <mergeCell ref="K49:L49"/>
    <mergeCell ref="D46:F46"/>
  </mergeCells>
  <pageMargins left="0.7" right="0.7" top="0.75" bottom="0.75" header="0.3" footer="0.3"/>
  <pageSetup scale="66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D70"/>
  <sheetViews>
    <sheetView topLeftCell="J1" zoomScale="90" zoomScaleNormal="90" workbookViewId="0">
      <selection activeCell="T30" sqref="T30"/>
    </sheetView>
  </sheetViews>
  <sheetFormatPr defaultRowHeight="15" x14ac:dyDescent="0.25"/>
  <cols>
    <col min="1" max="1" width="33.42578125" customWidth="1"/>
    <col min="2" max="2" width="19.28515625" bestFit="1" customWidth="1"/>
    <col min="3" max="3" width="22.5703125" customWidth="1"/>
    <col min="4" max="4" width="27.85546875" customWidth="1"/>
    <col min="5" max="6" width="5.85546875" customWidth="1"/>
    <col min="7" max="7" width="22.5703125" bestFit="1" customWidth="1"/>
    <col min="8" max="8" width="13.140625" bestFit="1" customWidth="1"/>
    <col min="9" max="9" width="42.140625" bestFit="1" customWidth="1"/>
    <col min="10" max="10" width="10.7109375" bestFit="1" customWidth="1"/>
    <col min="11" max="11" width="9.7109375" bestFit="1" customWidth="1"/>
    <col min="12" max="12" width="15.28515625" bestFit="1" customWidth="1"/>
    <col min="13" max="13" width="9.7109375" bestFit="1" customWidth="1"/>
    <col min="14" max="14" width="15.85546875" bestFit="1" customWidth="1"/>
    <col min="18" max="18" width="15.140625" customWidth="1"/>
    <col min="19" max="19" width="13.28515625" customWidth="1"/>
    <col min="20" max="20" width="38.140625" customWidth="1"/>
    <col min="21" max="24" width="12.85546875" customWidth="1"/>
    <col min="25" max="25" width="13" customWidth="1"/>
    <col min="26" max="27" width="18.42578125" customWidth="1"/>
    <col min="30" max="30" width="13.5703125" bestFit="1" customWidth="1"/>
  </cols>
  <sheetData>
    <row r="1" spans="1:30" ht="21.75" customHeight="1" x14ac:dyDescent="0.25">
      <c r="G1" s="221" t="s">
        <v>98</v>
      </c>
      <c r="H1" s="222"/>
      <c r="I1" s="50"/>
      <c r="J1" s="50"/>
      <c r="K1" s="50"/>
      <c r="L1" s="50"/>
      <c r="M1" s="50"/>
      <c r="N1" s="51"/>
    </row>
    <row r="2" spans="1:30" ht="30" x14ac:dyDescent="0.25">
      <c r="A2" s="49" t="s">
        <v>0</v>
      </c>
      <c r="B2" s="49" t="s">
        <v>1</v>
      </c>
      <c r="C2" s="217" t="s">
        <v>2</v>
      </c>
      <c r="D2" s="217"/>
      <c r="G2" s="52" t="s">
        <v>99</v>
      </c>
      <c r="H2" s="53" t="s">
        <v>100</v>
      </c>
      <c r="I2" s="53" t="s">
        <v>101</v>
      </c>
      <c r="J2" s="53" t="s">
        <v>102</v>
      </c>
      <c r="K2" s="53" t="s">
        <v>103</v>
      </c>
      <c r="L2" s="53" t="s">
        <v>104</v>
      </c>
      <c r="M2" s="53" t="s">
        <v>105</v>
      </c>
      <c r="N2" s="54" t="s">
        <v>106</v>
      </c>
      <c r="R2" s="80" t="s">
        <v>99</v>
      </c>
      <c r="S2" s="80" t="s">
        <v>100</v>
      </c>
      <c r="T2" s="80" t="s">
        <v>101</v>
      </c>
      <c r="U2" s="80" t="s">
        <v>102</v>
      </c>
      <c r="V2" s="80" t="s">
        <v>103</v>
      </c>
      <c r="W2" s="80" t="s">
        <v>104</v>
      </c>
      <c r="X2" s="80" t="s">
        <v>105</v>
      </c>
      <c r="Y2" s="104" t="s">
        <v>348</v>
      </c>
      <c r="AD2" s="100" t="s">
        <v>339</v>
      </c>
    </row>
    <row r="3" spans="1:30" x14ac:dyDescent="0.25">
      <c r="A3" s="48" t="s">
        <v>3</v>
      </c>
      <c r="B3" s="48" t="s">
        <v>7</v>
      </c>
      <c r="C3" s="48" t="s">
        <v>3</v>
      </c>
      <c r="D3" s="48" t="s">
        <v>26</v>
      </c>
      <c r="G3" s="3"/>
      <c r="I3" t="s">
        <v>276</v>
      </c>
      <c r="N3" s="18"/>
      <c r="R3" s="79" t="s">
        <v>137</v>
      </c>
      <c r="S3" s="79" t="s">
        <v>138</v>
      </c>
      <c r="T3" s="79" t="s">
        <v>139</v>
      </c>
      <c r="U3" s="79" t="s">
        <v>136</v>
      </c>
      <c r="V3" s="79">
        <v>1</v>
      </c>
      <c r="W3" s="79">
        <v>100</v>
      </c>
      <c r="X3" s="79">
        <v>138</v>
      </c>
      <c r="Y3" s="103">
        <v>5.91</v>
      </c>
      <c r="AD3" t="s">
        <v>133</v>
      </c>
    </row>
    <row r="4" spans="1:30" x14ac:dyDescent="0.25">
      <c r="A4" s="48" t="s">
        <v>4</v>
      </c>
      <c r="B4" s="48" t="s">
        <v>8</v>
      </c>
      <c r="C4" s="48" t="s">
        <v>3</v>
      </c>
      <c r="D4" s="48" t="s">
        <v>27</v>
      </c>
      <c r="G4" s="3" t="s">
        <v>107</v>
      </c>
      <c r="H4" t="s">
        <v>108</v>
      </c>
      <c r="I4" t="s">
        <v>109</v>
      </c>
      <c r="J4" s="30" t="s">
        <v>110</v>
      </c>
      <c r="K4" s="30">
        <v>1</v>
      </c>
      <c r="L4" s="30">
        <v>100</v>
      </c>
      <c r="M4" s="30">
        <v>100</v>
      </c>
      <c r="N4" s="43">
        <v>0</v>
      </c>
      <c r="O4" s="15"/>
      <c r="P4" s="15"/>
      <c r="Q4" s="15"/>
      <c r="R4" s="79" t="s">
        <v>140</v>
      </c>
      <c r="S4" s="79" t="s">
        <v>141</v>
      </c>
      <c r="T4" s="79" t="s">
        <v>142</v>
      </c>
      <c r="U4" s="79" t="s">
        <v>136</v>
      </c>
      <c r="V4" s="79">
        <v>1</v>
      </c>
      <c r="W4" s="79">
        <v>150</v>
      </c>
      <c r="X4" s="79">
        <v>188</v>
      </c>
      <c r="Y4" s="103">
        <v>6.06</v>
      </c>
      <c r="AD4" t="s">
        <v>137</v>
      </c>
    </row>
    <row r="5" spans="1:30" x14ac:dyDescent="0.25">
      <c r="A5" s="48" t="s">
        <v>5</v>
      </c>
      <c r="B5" s="48" t="s">
        <v>9</v>
      </c>
      <c r="C5" s="48" t="s">
        <v>3</v>
      </c>
      <c r="D5" s="48" t="s">
        <v>28</v>
      </c>
      <c r="G5" s="3" t="s">
        <v>111</v>
      </c>
      <c r="H5" t="s">
        <v>112</v>
      </c>
      <c r="I5" t="s">
        <v>113</v>
      </c>
      <c r="J5" s="30" t="s">
        <v>110</v>
      </c>
      <c r="K5" s="30">
        <v>1</v>
      </c>
      <c r="L5" s="30">
        <v>105</v>
      </c>
      <c r="M5" s="30">
        <v>105</v>
      </c>
      <c r="N5" s="43">
        <v>0</v>
      </c>
      <c r="R5" s="79" t="s">
        <v>143</v>
      </c>
      <c r="S5" s="79" t="s">
        <v>144</v>
      </c>
      <c r="T5" s="79" t="s">
        <v>145</v>
      </c>
      <c r="U5" s="79" t="s">
        <v>136</v>
      </c>
      <c r="V5" s="79">
        <v>1</v>
      </c>
      <c r="W5" s="79">
        <v>200</v>
      </c>
      <c r="X5" s="79">
        <v>250</v>
      </c>
      <c r="Y5" s="103">
        <v>7.11</v>
      </c>
      <c r="AD5" t="s">
        <v>140</v>
      </c>
    </row>
    <row r="6" spans="1:30" x14ac:dyDescent="0.25">
      <c r="A6" s="48" t="s">
        <v>6</v>
      </c>
      <c r="B6" s="48" t="s">
        <v>10</v>
      </c>
      <c r="C6" s="48" t="s">
        <v>3</v>
      </c>
      <c r="D6" s="48" t="s">
        <v>29</v>
      </c>
      <c r="G6" s="3" t="s">
        <v>114</v>
      </c>
      <c r="H6" t="s">
        <v>115</v>
      </c>
      <c r="I6" t="s">
        <v>116</v>
      </c>
      <c r="J6" s="30" t="s">
        <v>110</v>
      </c>
      <c r="K6" s="30">
        <v>1</v>
      </c>
      <c r="L6" s="30">
        <v>200</v>
      </c>
      <c r="M6" s="30">
        <v>200</v>
      </c>
      <c r="N6" s="43">
        <v>0</v>
      </c>
      <c r="R6" s="79" t="s">
        <v>146</v>
      </c>
      <c r="S6" s="79" t="s">
        <v>147</v>
      </c>
      <c r="T6" s="79" t="s">
        <v>148</v>
      </c>
      <c r="U6" s="79" t="s">
        <v>136</v>
      </c>
      <c r="V6" s="79">
        <v>1</v>
      </c>
      <c r="W6" s="79">
        <v>250</v>
      </c>
      <c r="X6" s="79">
        <v>295</v>
      </c>
      <c r="Y6" s="103">
        <v>6.2</v>
      </c>
      <c r="AD6" t="s">
        <v>143</v>
      </c>
    </row>
    <row r="7" spans="1:30" x14ac:dyDescent="0.25">
      <c r="A7" s="48"/>
      <c r="B7" s="48"/>
      <c r="C7" s="48" t="s">
        <v>3</v>
      </c>
      <c r="D7" s="48" t="s">
        <v>30</v>
      </c>
      <c r="G7" s="3" t="s">
        <v>117</v>
      </c>
      <c r="H7" t="s">
        <v>118</v>
      </c>
      <c r="I7" t="s">
        <v>119</v>
      </c>
      <c r="J7" s="30" t="s">
        <v>110</v>
      </c>
      <c r="K7" s="30">
        <v>1</v>
      </c>
      <c r="L7" s="30">
        <v>205</v>
      </c>
      <c r="M7" s="30">
        <v>205</v>
      </c>
      <c r="N7" s="43">
        <v>0</v>
      </c>
      <c r="R7" s="79" t="s">
        <v>149</v>
      </c>
      <c r="S7" s="79" t="s">
        <v>150</v>
      </c>
      <c r="T7" s="79" t="s">
        <v>151</v>
      </c>
      <c r="U7" s="79" t="s">
        <v>136</v>
      </c>
      <c r="V7" s="79">
        <v>1</v>
      </c>
      <c r="W7" s="79">
        <v>400</v>
      </c>
      <c r="X7" s="79">
        <v>465</v>
      </c>
      <c r="Y7" s="103">
        <v>6.2</v>
      </c>
      <c r="AD7" t="s">
        <v>146</v>
      </c>
    </row>
    <row r="8" spans="1:30" x14ac:dyDescent="0.25">
      <c r="A8" s="48"/>
      <c r="B8" s="48"/>
      <c r="C8" s="48" t="s">
        <v>3</v>
      </c>
      <c r="D8" s="48" t="s">
        <v>31</v>
      </c>
      <c r="G8" s="3" t="s">
        <v>120</v>
      </c>
      <c r="H8" t="s">
        <v>121</v>
      </c>
      <c r="I8" t="s">
        <v>122</v>
      </c>
      <c r="J8" s="30" t="s">
        <v>110</v>
      </c>
      <c r="K8" s="30">
        <v>1</v>
      </c>
      <c r="L8" s="30">
        <v>325</v>
      </c>
      <c r="M8" s="30">
        <v>325</v>
      </c>
      <c r="N8" s="43">
        <v>0</v>
      </c>
      <c r="AD8" t="s">
        <v>149</v>
      </c>
    </row>
    <row r="9" spans="1:30" x14ac:dyDescent="0.25">
      <c r="A9" s="48"/>
      <c r="B9" s="48"/>
      <c r="C9" s="48" t="s">
        <v>3</v>
      </c>
      <c r="D9" s="48" t="s">
        <v>32</v>
      </c>
      <c r="G9" s="3" t="s">
        <v>123</v>
      </c>
      <c r="H9" t="s">
        <v>124</v>
      </c>
      <c r="I9" t="s">
        <v>125</v>
      </c>
      <c r="J9" s="30" t="s">
        <v>110</v>
      </c>
      <c r="K9" s="30">
        <v>1</v>
      </c>
      <c r="L9" s="30">
        <v>327</v>
      </c>
      <c r="M9" s="30">
        <v>327</v>
      </c>
      <c r="N9" s="43">
        <v>0</v>
      </c>
      <c r="AD9" t="s">
        <v>152</v>
      </c>
    </row>
    <row r="10" spans="1:30" x14ac:dyDescent="0.25">
      <c r="A10" s="48"/>
      <c r="B10" s="48"/>
      <c r="C10" s="48" t="s">
        <v>3</v>
      </c>
      <c r="D10" s="48" t="s">
        <v>33</v>
      </c>
      <c r="G10" s="3" t="s">
        <v>126</v>
      </c>
      <c r="H10" t="s">
        <v>127</v>
      </c>
      <c r="I10" t="s">
        <v>128</v>
      </c>
      <c r="J10" s="30" t="s">
        <v>110</v>
      </c>
      <c r="K10" s="30">
        <v>1</v>
      </c>
      <c r="L10" s="30">
        <v>450</v>
      </c>
      <c r="M10" s="30">
        <v>450</v>
      </c>
      <c r="N10" s="43">
        <v>0</v>
      </c>
      <c r="R10" s="216" t="s">
        <v>99</v>
      </c>
      <c r="S10" s="216" t="s">
        <v>100</v>
      </c>
      <c r="T10" s="216" t="s">
        <v>101</v>
      </c>
      <c r="U10" s="216" t="s">
        <v>102</v>
      </c>
      <c r="V10" s="216" t="s">
        <v>337</v>
      </c>
      <c r="W10" s="216" t="s">
        <v>338</v>
      </c>
      <c r="X10" s="216" t="s">
        <v>105</v>
      </c>
      <c r="Y10" s="216" t="s">
        <v>106</v>
      </c>
      <c r="Z10" s="216" t="s">
        <v>335</v>
      </c>
      <c r="AA10" s="216" t="s">
        <v>336</v>
      </c>
    </row>
    <row r="11" spans="1:30" x14ac:dyDescent="0.25">
      <c r="A11" s="48"/>
      <c r="B11" s="48"/>
      <c r="C11" s="48" t="s">
        <v>3</v>
      </c>
      <c r="D11" s="48" t="s">
        <v>34</v>
      </c>
      <c r="G11" s="3" t="s">
        <v>129</v>
      </c>
      <c r="H11" t="s">
        <v>130</v>
      </c>
      <c r="I11" t="s">
        <v>131</v>
      </c>
      <c r="J11" s="30" t="s">
        <v>110</v>
      </c>
      <c r="K11" s="30">
        <v>1</v>
      </c>
      <c r="L11" s="30">
        <v>860</v>
      </c>
      <c r="M11" s="30">
        <v>860</v>
      </c>
      <c r="N11" s="43">
        <v>0</v>
      </c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D11" t="s">
        <v>156</v>
      </c>
    </row>
    <row r="12" spans="1:30" x14ac:dyDescent="0.25">
      <c r="A12" s="48"/>
      <c r="B12" s="48"/>
      <c r="C12" s="48" t="s">
        <v>3</v>
      </c>
      <c r="D12" s="48" t="s">
        <v>35</v>
      </c>
      <c r="G12" s="3"/>
      <c r="I12" t="s">
        <v>132</v>
      </c>
      <c r="J12" s="30"/>
      <c r="K12" s="30"/>
      <c r="L12" s="30"/>
      <c r="M12" s="30"/>
      <c r="N12" s="43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D12" t="s">
        <v>159</v>
      </c>
    </row>
    <row r="13" spans="1:30" x14ac:dyDescent="0.25">
      <c r="A13" s="48"/>
      <c r="B13" s="48"/>
      <c r="C13" s="48" t="s">
        <v>4</v>
      </c>
      <c r="D13" s="48" t="s">
        <v>324</v>
      </c>
      <c r="G13" s="3" t="s">
        <v>133</v>
      </c>
      <c r="H13" t="s">
        <v>134</v>
      </c>
      <c r="I13" t="s">
        <v>135</v>
      </c>
      <c r="J13" s="30" t="s">
        <v>136</v>
      </c>
      <c r="K13" s="30">
        <v>1</v>
      </c>
      <c r="L13" s="30">
        <v>70</v>
      </c>
      <c r="M13" s="30">
        <v>95</v>
      </c>
      <c r="N13" s="43">
        <v>0</v>
      </c>
      <c r="R13" s="79" t="s">
        <v>191</v>
      </c>
      <c r="S13" s="79" t="s">
        <v>192</v>
      </c>
      <c r="T13" s="79" t="s">
        <v>193</v>
      </c>
      <c r="U13" s="41" t="s">
        <v>110</v>
      </c>
      <c r="V13" s="41">
        <v>1</v>
      </c>
      <c r="W13" s="41">
        <v>45</v>
      </c>
      <c r="X13" s="41">
        <v>45</v>
      </c>
      <c r="Y13" s="102">
        <v>265</v>
      </c>
      <c r="Z13" s="107" t="s">
        <v>133</v>
      </c>
      <c r="AA13" s="107">
        <v>95</v>
      </c>
      <c r="AD13" t="s">
        <v>162</v>
      </c>
    </row>
    <row r="14" spans="1:30" x14ac:dyDescent="0.25">
      <c r="A14" s="48"/>
      <c r="B14" s="48"/>
      <c r="C14" s="48" t="s">
        <v>4</v>
      </c>
      <c r="D14" s="48" t="s">
        <v>11</v>
      </c>
      <c r="G14" s="3" t="s">
        <v>137</v>
      </c>
      <c r="H14" t="s">
        <v>138</v>
      </c>
      <c r="I14" t="s">
        <v>139</v>
      </c>
      <c r="J14" s="30" t="s">
        <v>136</v>
      </c>
      <c r="K14" s="30">
        <v>1</v>
      </c>
      <c r="L14" s="30">
        <v>100</v>
      </c>
      <c r="M14" s="30">
        <v>138</v>
      </c>
      <c r="N14" s="105">
        <v>5.91</v>
      </c>
      <c r="R14" s="79" t="s">
        <v>194</v>
      </c>
      <c r="S14" s="79" t="s">
        <v>195</v>
      </c>
      <c r="T14" s="79" t="s">
        <v>196</v>
      </c>
      <c r="U14" s="41" t="s">
        <v>110</v>
      </c>
      <c r="V14" s="41">
        <v>1</v>
      </c>
      <c r="W14" s="41">
        <v>99</v>
      </c>
      <c r="X14" s="41">
        <v>99</v>
      </c>
      <c r="Y14" s="102">
        <v>399.63</v>
      </c>
      <c r="Z14" s="107" t="s">
        <v>137</v>
      </c>
      <c r="AA14" s="107">
        <v>138</v>
      </c>
      <c r="AD14" t="s">
        <v>165</v>
      </c>
    </row>
    <row r="15" spans="1:30" x14ac:dyDescent="0.25">
      <c r="A15" s="99" t="s">
        <v>330</v>
      </c>
      <c r="B15" s="48"/>
      <c r="C15" s="48" t="s">
        <v>4</v>
      </c>
      <c r="D15" s="48" t="s">
        <v>12</v>
      </c>
      <c r="G15" s="3" t="s">
        <v>140</v>
      </c>
      <c r="H15" t="s">
        <v>141</v>
      </c>
      <c r="I15" t="s">
        <v>142</v>
      </c>
      <c r="J15" s="30" t="s">
        <v>136</v>
      </c>
      <c r="K15" s="30">
        <v>1</v>
      </c>
      <c r="L15" s="30">
        <v>150</v>
      </c>
      <c r="M15" s="30">
        <v>188</v>
      </c>
      <c r="N15" s="105">
        <v>6.06</v>
      </c>
      <c r="R15" s="79" t="s">
        <v>197</v>
      </c>
      <c r="S15" s="79" t="s">
        <v>198</v>
      </c>
      <c r="T15" s="79" t="s">
        <v>199</v>
      </c>
      <c r="U15" s="41" t="s">
        <v>110</v>
      </c>
      <c r="V15" s="41">
        <v>1</v>
      </c>
      <c r="W15" s="41">
        <v>50</v>
      </c>
      <c r="X15" s="41">
        <v>49.5</v>
      </c>
      <c r="Y15" s="102">
        <v>935</v>
      </c>
      <c r="Z15" s="107" t="s">
        <v>133</v>
      </c>
      <c r="AA15" s="107">
        <v>95</v>
      </c>
      <c r="AD15" t="s">
        <v>168</v>
      </c>
    </row>
    <row r="16" spans="1:30" x14ac:dyDescent="0.25">
      <c r="A16" s="96" t="s">
        <v>332</v>
      </c>
      <c r="B16" s="48"/>
      <c r="C16" s="48" t="s">
        <v>4</v>
      </c>
      <c r="D16" s="48" t="s">
        <v>13</v>
      </c>
      <c r="G16" s="3" t="s">
        <v>143</v>
      </c>
      <c r="H16" t="s">
        <v>144</v>
      </c>
      <c r="I16" t="s">
        <v>145</v>
      </c>
      <c r="J16" s="30" t="s">
        <v>136</v>
      </c>
      <c r="K16" s="30">
        <v>1</v>
      </c>
      <c r="L16" s="30">
        <v>200</v>
      </c>
      <c r="M16" s="30">
        <v>250</v>
      </c>
      <c r="N16" s="105">
        <v>7.11</v>
      </c>
      <c r="R16" s="79" t="s">
        <v>200</v>
      </c>
      <c r="S16" s="79" t="s">
        <v>201</v>
      </c>
      <c r="T16" s="79" t="s">
        <v>202</v>
      </c>
      <c r="U16" s="41" t="s">
        <v>110</v>
      </c>
      <c r="V16" s="41">
        <v>1</v>
      </c>
      <c r="W16" s="41">
        <v>99</v>
      </c>
      <c r="X16" s="41">
        <v>99</v>
      </c>
      <c r="Y16" s="102">
        <v>950</v>
      </c>
      <c r="Z16" s="107" t="s">
        <v>137</v>
      </c>
      <c r="AA16" s="107">
        <v>138</v>
      </c>
    </row>
    <row r="17" spans="1:30" x14ac:dyDescent="0.25">
      <c r="A17" s="96" t="s">
        <v>331</v>
      </c>
      <c r="B17" s="48"/>
      <c r="C17" s="48" t="s">
        <v>4</v>
      </c>
      <c r="D17" s="48" t="s">
        <v>14</v>
      </c>
      <c r="G17" s="3" t="s">
        <v>146</v>
      </c>
      <c r="H17" t="s">
        <v>147</v>
      </c>
      <c r="I17" t="s">
        <v>148</v>
      </c>
      <c r="J17" s="30" t="s">
        <v>136</v>
      </c>
      <c r="K17" s="30">
        <v>1</v>
      </c>
      <c r="L17" s="30">
        <v>250</v>
      </c>
      <c r="M17" s="30">
        <v>295</v>
      </c>
      <c r="N17" s="105">
        <v>6.2</v>
      </c>
      <c r="R17" s="79" t="s">
        <v>203</v>
      </c>
      <c r="S17" s="79" t="s">
        <v>204</v>
      </c>
      <c r="T17" s="79" t="s">
        <v>205</v>
      </c>
      <c r="U17" s="41" t="s">
        <v>110</v>
      </c>
      <c r="V17" s="41">
        <v>1</v>
      </c>
      <c r="W17" s="41">
        <v>50</v>
      </c>
      <c r="X17" s="41">
        <v>51</v>
      </c>
      <c r="Y17" s="102">
        <v>97</v>
      </c>
      <c r="Z17" s="107" t="s">
        <v>133</v>
      </c>
      <c r="AA17" s="107">
        <v>95</v>
      </c>
      <c r="AD17" t="s">
        <v>172</v>
      </c>
    </row>
    <row r="18" spans="1:30" x14ac:dyDescent="0.25">
      <c r="A18" s="48"/>
      <c r="B18" s="48"/>
      <c r="C18" s="48" t="s">
        <v>4</v>
      </c>
      <c r="D18" s="48" t="s">
        <v>15</v>
      </c>
      <c r="G18" s="3" t="s">
        <v>149</v>
      </c>
      <c r="H18" t="s">
        <v>150</v>
      </c>
      <c r="I18" t="s">
        <v>151</v>
      </c>
      <c r="J18" s="30" t="s">
        <v>136</v>
      </c>
      <c r="K18" s="30">
        <v>1</v>
      </c>
      <c r="L18" s="30">
        <v>400</v>
      </c>
      <c r="M18" s="30">
        <v>465</v>
      </c>
      <c r="N18" s="105">
        <v>6.2</v>
      </c>
      <c r="R18" s="79" t="s">
        <v>206</v>
      </c>
      <c r="S18" s="79" t="s">
        <v>207</v>
      </c>
      <c r="T18" s="79" t="s">
        <v>208</v>
      </c>
      <c r="U18" s="41" t="s">
        <v>110</v>
      </c>
      <c r="V18" s="41">
        <v>1</v>
      </c>
      <c r="W18" s="41">
        <v>90</v>
      </c>
      <c r="X18" s="41">
        <v>91</v>
      </c>
      <c r="Y18" s="102">
        <v>155</v>
      </c>
      <c r="Z18" s="107" t="s">
        <v>137</v>
      </c>
      <c r="AA18" s="107">
        <v>138</v>
      </c>
      <c r="AD18" t="s">
        <v>175</v>
      </c>
    </row>
    <row r="19" spans="1:30" x14ac:dyDescent="0.25">
      <c r="A19" s="48"/>
      <c r="B19" s="48"/>
      <c r="C19" s="48" t="s">
        <v>4</v>
      </c>
      <c r="D19" s="48" t="s">
        <v>16</v>
      </c>
      <c r="G19" s="3" t="s">
        <v>152</v>
      </c>
      <c r="H19" t="s">
        <v>153</v>
      </c>
      <c r="I19" t="s">
        <v>154</v>
      </c>
      <c r="J19" s="30" t="s">
        <v>136</v>
      </c>
      <c r="K19" s="30">
        <v>1</v>
      </c>
      <c r="L19" s="30">
        <v>800</v>
      </c>
      <c r="M19" s="30">
        <v>875</v>
      </c>
      <c r="N19" s="43">
        <v>0</v>
      </c>
      <c r="R19" s="79" t="s">
        <v>209</v>
      </c>
      <c r="S19" s="79" t="s">
        <v>210</v>
      </c>
      <c r="T19" s="79" t="s">
        <v>211</v>
      </c>
      <c r="U19" s="41" t="s">
        <v>110</v>
      </c>
      <c r="V19" s="41">
        <v>1</v>
      </c>
      <c r="W19" s="41">
        <v>130</v>
      </c>
      <c r="X19" s="41">
        <v>143</v>
      </c>
      <c r="Y19" s="102">
        <v>198</v>
      </c>
      <c r="Z19" s="107" t="s">
        <v>140</v>
      </c>
      <c r="AA19" s="107">
        <v>188</v>
      </c>
      <c r="AD19" t="s">
        <v>178</v>
      </c>
    </row>
    <row r="20" spans="1:30" x14ac:dyDescent="0.25">
      <c r="A20" s="48"/>
      <c r="B20" s="48"/>
      <c r="C20" s="48" t="s">
        <v>4</v>
      </c>
      <c r="D20" s="48" t="s">
        <v>325</v>
      </c>
      <c r="G20" s="3"/>
      <c r="I20" t="s">
        <v>155</v>
      </c>
      <c r="J20" s="30"/>
      <c r="K20" s="30"/>
      <c r="L20" s="30"/>
      <c r="M20" s="30"/>
      <c r="N20" s="43"/>
      <c r="R20" s="79" t="s">
        <v>212</v>
      </c>
      <c r="S20" s="79" t="s">
        <v>213</v>
      </c>
      <c r="T20" s="79" t="s">
        <v>214</v>
      </c>
      <c r="U20" s="41" t="s">
        <v>110</v>
      </c>
      <c r="V20" s="41">
        <v>1</v>
      </c>
      <c r="W20" s="41">
        <v>260</v>
      </c>
      <c r="X20" s="41">
        <v>257</v>
      </c>
      <c r="Y20" s="102">
        <v>307</v>
      </c>
      <c r="Z20" s="41" t="s">
        <v>149</v>
      </c>
      <c r="AA20" s="41">
        <v>465</v>
      </c>
      <c r="AD20" t="s">
        <v>181</v>
      </c>
    </row>
    <row r="21" spans="1:30" x14ac:dyDescent="0.25">
      <c r="A21" s="48"/>
      <c r="B21" s="48"/>
      <c r="C21" s="48" t="s">
        <v>4</v>
      </c>
      <c r="D21" s="48" t="s">
        <v>17</v>
      </c>
      <c r="G21" s="3" t="s">
        <v>156</v>
      </c>
      <c r="H21" t="s">
        <v>157</v>
      </c>
      <c r="I21" t="s">
        <v>158</v>
      </c>
      <c r="J21" s="30" t="s">
        <v>136</v>
      </c>
      <c r="K21" s="30">
        <v>1</v>
      </c>
      <c r="L21" s="30">
        <v>100</v>
      </c>
      <c r="M21" s="30">
        <v>128</v>
      </c>
      <c r="N21" s="43">
        <v>0</v>
      </c>
      <c r="AD21" t="s">
        <v>184</v>
      </c>
    </row>
    <row r="22" spans="1:30" x14ac:dyDescent="0.25">
      <c r="A22" s="48"/>
      <c r="B22" s="48"/>
      <c r="C22" s="48" t="s">
        <v>4</v>
      </c>
      <c r="D22" s="48" t="s">
        <v>18</v>
      </c>
      <c r="G22" s="3" t="s">
        <v>159</v>
      </c>
      <c r="H22" t="s">
        <v>160</v>
      </c>
      <c r="I22" t="s">
        <v>161</v>
      </c>
      <c r="J22" s="30" t="s">
        <v>136</v>
      </c>
      <c r="K22" s="30">
        <v>1</v>
      </c>
      <c r="L22" s="30">
        <v>175</v>
      </c>
      <c r="M22" s="30">
        <v>215</v>
      </c>
      <c r="N22" s="43">
        <v>0</v>
      </c>
      <c r="AD22" t="s">
        <v>187</v>
      </c>
    </row>
    <row r="23" spans="1:30" x14ac:dyDescent="0.25">
      <c r="A23" s="48"/>
      <c r="B23" s="48"/>
      <c r="C23" s="48" t="s">
        <v>4</v>
      </c>
      <c r="D23" s="48" t="s">
        <v>19</v>
      </c>
      <c r="G23" s="3" t="s">
        <v>162</v>
      </c>
      <c r="H23" t="s">
        <v>163</v>
      </c>
      <c r="I23" t="s">
        <v>164</v>
      </c>
      <c r="J23" s="30" t="s">
        <v>136</v>
      </c>
      <c r="K23" s="30">
        <v>1</v>
      </c>
      <c r="L23" s="30">
        <v>250</v>
      </c>
      <c r="M23" s="30">
        <v>295</v>
      </c>
      <c r="N23" s="43">
        <v>0</v>
      </c>
    </row>
    <row r="24" spans="1:30" x14ac:dyDescent="0.25">
      <c r="A24" s="48"/>
      <c r="B24" s="48"/>
      <c r="C24" s="48" t="s">
        <v>4</v>
      </c>
      <c r="D24" s="48" t="s">
        <v>20</v>
      </c>
      <c r="G24" s="3" t="s">
        <v>165</v>
      </c>
      <c r="H24" t="s">
        <v>166</v>
      </c>
      <c r="I24" t="s">
        <v>167</v>
      </c>
      <c r="J24" s="30" t="s">
        <v>136</v>
      </c>
      <c r="K24" s="30">
        <v>1</v>
      </c>
      <c r="L24" s="30">
        <v>400</v>
      </c>
      <c r="M24" s="30">
        <v>458</v>
      </c>
      <c r="N24" s="43">
        <v>0</v>
      </c>
      <c r="AD24" t="s">
        <v>107</v>
      </c>
    </row>
    <row r="25" spans="1:30" x14ac:dyDescent="0.25">
      <c r="A25" s="48"/>
      <c r="B25" s="48"/>
      <c r="C25" s="48" t="s">
        <v>4</v>
      </c>
      <c r="D25" s="48" t="s">
        <v>21</v>
      </c>
      <c r="G25" s="3" t="s">
        <v>168</v>
      </c>
      <c r="H25" t="s">
        <v>169</v>
      </c>
      <c r="I25" t="s">
        <v>170</v>
      </c>
      <c r="J25" s="30" t="s">
        <v>136</v>
      </c>
      <c r="K25" s="30">
        <v>1</v>
      </c>
      <c r="L25" s="30">
        <v>1000</v>
      </c>
      <c r="M25" s="30">
        <v>1080</v>
      </c>
      <c r="N25" s="43">
        <v>0</v>
      </c>
      <c r="AD25" t="s">
        <v>111</v>
      </c>
    </row>
    <row r="26" spans="1:30" x14ac:dyDescent="0.25">
      <c r="A26" s="48"/>
      <c r="B26" s="48"/>
      <c r="C26" s="48" t="s">
        <v>4</v>
      </c>
      <c r="D26" s="48" t="s">
        <v>326</v>
      </c>
      <c r="G26" s="3"/>
      <c r="I26" t="s">
        <v>171</v>
      </c>
      <c r="J26" s="30"/>
      <c r="K26" s="30"/>
      <c r="L26" s="30"/>
      <c r="M26" s="30"/>
      <c r="N26" s="43"/>
      <c r="AD26" t="s">
        <v>114</v>
      </c>
    </row>
    <row r="27" spans="1:30" x14ac:dyDescent="0.25">
      <c r="A27" s="48"/>
      <c r="B27" s="48"/>
      <c r="C27" s="48" t="s">
        <v>4</v>
      </c>
      <c r="D27" s="48" t="s">
        <v>327</v>
      </c>
      <c r="G27" s="3" t="s">
        <v>172</v>
      </c>
      <c r="H27" t="s">
        <v>173</v>
      </c>
      <c r="I27" t="s">
        <v>174</v>
      </c>
      <c r="J27" s="30" t="s">
        <v>136</v>
      </c>
      <c r="K27" s="30">
        <v>1</v>
      </c>
      <c r="L27" s="30">
        <v>100</v>
      </c>
      <c r="M27" s="30">
        <v>125</v>
      </c>
      <c r="N27" s="43">
        <v>0</v>
      </c>
      <c r="AD27" t="s">
        <v>117</v>
      </c>
    </row>
    <row r="28" spans="1:30" x14ac:dyDescent="0.25">
      <c r="A28" s="48"/>
      <c r="B28" s="48"/>
      <c r="C28" s="48" t="s">
        <v>4</v>
      </c>
      <c r="D28" s="48" t="s">
        <v>22</v>
      </c>
      <c r="G28" s="3" t="s">
        <v>175</v>
      </c>
      <c r="H28" t="s">
        <v>176</v>
      </c>
      <c r="I28" t="s">
        <v>177</v>
      </c>
      <c r="J28" s="30" t="s">
        <v>136</v>
      </c>
      <c r="K28" s="30">
        <v>1</v>
      </c>
      <c r="L28" s="30">
        <v>175</v>
      </c>
      <c r="M28" s="30">
        <v>205</v>
      </c>
      <c r="N28" s="43">
        <v>0</v>
      </c>
      <c r="AD28" t="s">
        <v>120</v>
      </c>
    </row>
    <row r="29" spans="1:30" x14ac:dyDescent="0.25">
      <c r="A29" s="48"/>
      <c r="B29" s="48"/>
      <c r="C29" s="48" t="s">
        <v>5</v>
      </c>
      <c r="D29" s="48" t="s">
        <v>36</v>
      </c>
      <c r="G29" s="3" t="s">
        <v>178</v>
      </c>
      <c r="H29" t="s">
        <v>179</v>
      </c>
      <c r="I29" t="s">
        <v>180</v>
      </c>
      <c r="J29" s="30" t="s">
        <v>136</v>
      </c>
      <c r="K29" s="30">
        <v>1</v>
      </c>
      <c r="L29" s="30">
        <v>250</v>
      </c>
      <c r="M29" s="30">
        <v>290</v>
      </c>
      <c r="N29" s="43">
        <v>0</v>
      </c>
      <c r="AD29" t="s">
        <v>123</v>
      </c>
    </row>
    <row r="30" spans="1:30" x14ac:dyDescent="0.25">
      <c r="A30" s="48"/>
      <c r="B30" s="48"/>
      <c r="C30" s="48" t="s">
        <v>5</v>
      </c>
      <c r="D30" s="48" t="s">
        <v>37</v>
      </c>
      <c r="G30" s="3" t="s">
        <v>181</v>
      </c>
      <c r="H30" t="s">
        <v>182</v>
      </c>
      <c r="I30" t="s">
        <v>183</v>
      </c>
      <c r="J30" s="30" t="s">
        <v>136</v>
      </c>
      <c r="K30" s="30">
        <v>1</v>
      </c>
      <c r="L30" s="30">
        <v>400</v>
      </c>
      <c r="M30" s="30">
        <v>455</v>
      </c>
      <c r="N30" s="43">
        <v>0</v>
      </c>
      <c r="AD30" t="s">
        <v>126</v>
      </c>
    </row>
    <row r="31" spans="1:30" x14ac:dyDescent="0.25">
      <c r="A31" s="48"/>
      <c r="B31" s="48"/>
      <c r="C31" s="48" t="s">
        <v>5</v>
      </c>
      <c r="D31" s="48" t="s">
        <v>38</v>
      </c>
      <c r="G31" s="3" t="s">
        <v>184</v>
      </c>
      <c r="H31" t="s">
        <v>185</v>
      </c>
      <c r="I31" t="s">
        <v>186</v>
      </c>
      <c r="J31" s="30" t="s">
        <v>136</v>
      </c>
      <c r="K31" s="30">
        <v>1</v>
      </c>
      <c r="L31" s="30">
        <v>700</v>
      </c>
      <c r="M31" s="30">
        <v>765</v>
      </c>
      <c r="N31" s="43">
        <v>0</v>
      </c>
      <c r="AD31" t="s">
        <v>129</v>
      </c>
    </row>
    <row r="32" spans="1:30" x14ac:dyDescent="0.25">
      <c r="A32" s="48"/>
      <c r="B32" s="48"/>
      <c r="C32" s="48" t="s">
        <v>6</v>
      </c>
      <c r="D32" s="48" t="s">
        <v>39</v>
      </c>
      <c r="G32" s="3" t="s">
        <v>187</v>
      </c>
      <c r="H32" t="s">
        <v>188</v>
      </c>
      <c r="I32" t="s">
        <v>189</v>
      </c>
      <c r="J32" s="30" t="s">
        <v>136</v>
      </c>
      <c r="K32" s="30">
        <v>1</v>
      </c>
      <c r="L32" s="30">
        <v>1000</v>
      </c>
      <c r="M32" s="30">
        <v>1075</v>
      </c>
      <c r="N32" s="43">
        <v>0</v>
      </c>
    </row>
    <row r="33" spans="1:30" x14ac:dyDescent="0.25">
      <c r="A33" s="48"/>
      <c r="B33" s="48"/>
      <c r="C33" s="48" t="s">
        <v>6</v>
      </c>
      <c r="D33" s="48" t="s">
        <v>40</v>
      </c>
      <c r="G33" s="3"/>
      <c r="I33" t="s">
        <v>190</v>
      </c>
      <c r="J33" s="30"/>
      <c r="K33" s="30"/>
      <c r="L33" s="30"/>
      <c r="M33" s="30"/>
      <c r="N33" s="43"/>
      <c r="AD33" t="s">
        <v>191</v>
      </c>
    </row>
    <row r="34" spans="1:30" x14ac:dyDescent="0.25">
      <c r="A34" s="48"/>
      <c r="B34" s="48"/>
      <c r="C34" s="48" t="s">
        <v>6</v>
      </c>
      <c r="D34" s="48" t="s">
        <v>41</v>
      </c>
      <c r="G34" s="3" t="s">
        <v>191</v>
      </c>
      <c r="H34" t="s">
        <v>192</v>
      </c>
      <c r="I34" t="s">
        <v>193</v>
      </c>
      <c r="J34" s="30" t="s">
        <v>110</v>
      </c>
      <c r="K34" s="30">
        <v>1</v>
      </c>
      <c r="L34" s="30">
        <v>45</v>
      </c>
      <c r="M34" s="30">
        <v>45</v>
      </c>
      <c r="N34" s="105">
        <v>265</v>
      </c>
      <c r="AD34" t="s">
        <v>194</v>
      </c>
    </row>
    <row r="35" spans="1:30" x14ac:dyDescent="0.25">
      <c r="A35" s="48"/>
      <c r="B35" s="48"/>
      <c r="C35" s="48" t="s">
        <v>6</v>
      </c>
      <c r="D35" s="48" t="s">
        <v>42</v>
      </c>
      <c r="G35" s="3" t="s">
        <v>194</v>
      </c>
      <c r="H35" t="s">
        <v>195</v>
      </c>
      <c r="I35" t="s">
        <v>196</v>
      </c>
      <c r="J35" s="30" t="s">
        <v>110</v>
      </c>
      <c r="K35" s="30">
        <v>1</v>
      </c>
      <c r="L35" s="30">
        <v>99</v>
      </c>
      <c r="M35" s="30">
        <v>99</v>
      </c>
      <c r="N35" s="105">
        <v>399.63</v>
      </c>
      <c r="AD35" t="s">
        <v>197</v>
      </c>
    </row>
    <row r="36" spans="1:30" x14ac:dyDescent="0.25">
      <c r="A36" s="48"/>
      <c r="B36" s="48"/>
      <c r="C36" s="48" t="s">
        <v>6</v>
      </c>
      <c r="D36" s="48" t="s">
        <v>43</v>
      </c>
      <c r="G36" s="3" t="s">
        <v>197</v>
      </c>
      <c r="H36" t="s">
        <v>198</v>
      </c>
      <c r="I36" t="s">
        <v>199</v>
      </c>
      <c r="J36" s="30" t="s">
        <v>110</v>
      </c>
      <c r="K36" s="30">
        <v>1</v>
      </c>
      <c r="L36" s="30">
        <v>50</v>
      </c>
      <c r="M36" s="30">
        <v>49.5</v>
      </c>
      <c r="N36" s="105">
        <v>935</v>
      </c>
      <c r="AD36" t="s">
        <v>200</v>
      </c>
    </row>
    <row r="37" spans="1:30" x14ac:dyDescent="0.25">
      <c r="A37" s="48"/>
      <c r="B37" s="48"/>
      <c r="C37" s="48" t="s">
        <v>6</v>
      </c>
      <c r="D37" s="48" t="s">
        <v>44</v>
      </c>
      <c r="G37" s="3" t="s">
        <v>200</v>
      </c>
      <c r="H37" t="s">
        <v>201</v>
      </c>
      <c r="I37" t="s">
        <v>202</v>
      </c>
      <c r="J37" s="30" t="s">
        <v>110</v>
      </c>
      <c r="K37" s="30">
        <v>1</v>
      </c>
      <c r="L37" s="30">
        <v>99</v>
      </c>
      <c r="M37" s="30">
        <v>99</v>
      </c>
      <c r="N37" s="105">
        <v>950</v>
      </c>
      <c r="AD37" t="s">
        <v>203</v>
      </c>
    </row>
    <row r="38" spans="1:30" x14ac:dyDescent="0.25">
      <c r="A38" s="48"/>
      <c r="B38" s="48"/>
      <c r="C38" s="48" t="s">
        <v>6</v>
      </c>
      <c r="D38" s="48" t="s">
        <v>45</v>
      </c>
      <c r="G38" s="3" t="s">
        <v>203</v>
      </c>
      <c r="H38" t="s">
        <v>204</v>
      </c>
      <c r="I38" t="s">
        <v>205</v>
      </c>
      <c r="J38" s="30" t="s">
        <v>110</v>
      </c>
      <c r="K38" s="30">
        <v>1</v>
      </c>
      <c r="L38" s="30">
        <v>50</v>
      </c>
      <c r="M38" s="30">
        <v>51</v>
      </c>
      <c r="N38" s="105">
        <v>97</v>
      </c>
      <c r="AD38" t="s">
        <v>206</v>
      </c>
    </row>
    <row r="39" spans="1:30" x14ac:dyDescent="0.25">
      <c r="A39" s="48"/>
      <c r="B39" s="48"/>
      <c r="C39" s="48" t="s">
        <v>6</v>
      </c>
      <c r="D39" s="48" t="s">
        <v>46</v>
      </c>
      <c r="G39" s="3" t="s">
        <v>206</v>
      </c>
      <c r="H39" t="s">
        <v>207</v>
      </c>
      <c r="I39" t="s">
        <v>208</v>
      </c>
      <c r="J39" s="30" t="s">
        <v>110</v>
      </c>
      <c r="K39" s="30">
        <v>1</v>
      </c>
      <c r="L39" s="30">
        <v>90</v>
      </c>
      <c r="M39" s="30">
        <v>91</v>
      </c>
      <c r="N39" s="105">
        <v>155</v>
      </c>
      <c r="AD39" t="s">
        <v>209</v>
      </c>
    </row>
    <row r="40" spans="1:30" x14ac:dyDescent="0.25">
      <c r="A40" s="48"/>
      <c r="B40" s="48"/>
      <c r="C40" s="48" t="s">
        <v>6</v>
      </c>
      <c r="D40" s="48" t="s">
        <v>47</v>
      </c>
      <c r="G40" s="3" t="s">
        <v>209</v>
      </c>
      <c r="H40" t="s">
        <v>210</v>
      </c>
      <c r="I40" t="s">
        <v>211</v>
      </c>
      <c r="J40" s="30" t="s">
        <v>110</v>
      </c>
      <c r="K40" s="30">
        <v>1</v>
      </c>
      <c r="L40" s="30">
        <v>130</v>
      </c>
      <c r="M40" s="30">
        <v>143</v>
      </c>
      <c r="N40" s="105">
        <v>198</v>
      </c>
      <c r="AD40" t="s">
        <v>212</v>
      </c>
    </row>
    <row r="41" spans="1:30" ht="15.75" thickBot="1" x14ac:dyDescent="0.3">
      <c r="A41" s="48"/>
      <c r="B41" s="48"/>
      <c r="C41" s="48" t="s">
        <v>6</v>
      </c>
      <c r="D41" s="48" t="s">
        <v>48</v>
      </c>
      <c r="G41" s="4" t="s">
        <v>212</v>
      </c>
      <c r="H41" s="5" t="s">
        <v>213</v>
      </c>
      <c r="I41" s="5" t="s">
        <v>214</v>
      </c>
      <c r="J41" s="44" t="s">
        <v>110</v>
      </c>
      <c r="K41" s="44">
        <v>1</v>
      </c>
      <c r="L41" s="44">
        <v>260</v>
      </c>
      <c r="M41" s="44">
        <v>257</v>
      </c>
      <c r="N41" s="106">
        <v>307</v>
      </c>
    </row>
    <row r="42" spans="1:30" x14ac:dyDescent="0.25">
      <c r="A42" s="48"/>
      <c r="B42" s="48"/>
      <c r="C42" s="48" t="s">
        <v>6</v>
      </c>
      <c r="D42" s="48" t="s">
        <v>49</v>
      </c>
      <c r="AD42" t="s">
        <v>137</v>
      </c>
    </row>
    <row r="43" spans="1:30" x14ac:dyDescent="0.25">
      <c r="A43" s="48"/>
      <c r="B43" s="48"/>
      <c r="C43" s="48" t="s">
        <v>6</v>
      </c>
      <c r="D43" s="48" t="s">
        <v>50</v>
      </c>
      <c r="AD43" t="s">
        <v>140</v>
      </c>
    </row>
    <row r="44" spans="1:30" x14ac:dyDescent="0.25">
      <c r="A44" s="48"/>
      <c r="B44" s="48"/>
      <c r="C44" s="48" t="s">
        <v>6</v>
      </c>
      <c r="D44" s="48" t="s">
        <v>51</v>
      </c>
      <c r="AD44" t="s">
        <v>143</v>
      </c>
    </row>
    <row r="45" spans="1:30" x14ac:dyDescent="0.25">
      <c r="A45" s="48"/>
      <c r="B45" s="48"/>
      <c r="C45" s="48" t="s">
        <v>6</v>
      </c>
      <c r="D45" s="48" t="s">
        <v>52</v>
      </c>
      <c r="AD45" t="s">
        <v>146</v>
      </c>
    </row>
    <row r="46" spans="1:30" x14ac:dyDescent="0.25">
      <c r="A46" s="48"/>
      <c r="B46" s="48"/>
      <c r="C46" s="48" t="s">
        <v>6</v>
      </c>
      <c r="D46" s="48" t="s">
        <v>53</v>
      </c>
      <c r="AD46" t="s">
        <v>149</v>
      </c>
    </row>
    <row r="52" spans="1:3" ht="86.25" customHeight="1" x14ac:dyDescent="0.25"/>
    <row r="53" spans="1:3" ht="87.75" customHeight="1" x14ac:dyDescent="0.25"/>
    <row r="54" spans="1:3" ht="87.75" customHeight="1" x14ac:dyDescent="0.25"/>
    <row r="55" spans="1:3" ht="87.75" customHeight="1" x14ac:dyDescent="0.25"/>
    <row r="56" spans="1:3" ht="84" customHeight="1" x14ac:dyDescent="0.25"/>
    <row r="58" spans="1:3" x14ac:dyDescent="0.25">
      <c r="A58" s="223" t="s">
        <v>224</v>
      </c>
      <c r="B58" s="223"/>
      <c r="C58" s="223"/>
    </row>
    <row r="59" spans="1:3" x14ac:dyDescent="0.25">
      <c r="A59" s="48" t="s">
        <v>3</v>
      </c>
      <c r="B59" s="48" t="s">
        <v>282</v>
      </c>
      <c r="C59" s="48" t="s">
        <v>283</v>
      </c>
    </row>
    <row r="60" spans="1:3" x14ac:dyDescent="0.25">
      <c r="A60" s="48" t="s">
        <v>4</v>
      </c>
      <c r="B60" s="48" t="s">
        <v>285</v>
      </c>
      <c r="C60" s="48" t="s">
        <v>284</v>
      </c>
    </row>
    <row r="61" spans="1:3" x14ac:dyDescent="0.25">
      <c r="A61" s="48" t="s">
        <v>5</v>
      </c>
      <c r="B61" s="48" t="s">
        <v>309</v>
      </c>
      <c r="C61" s="48" t="s">
        <v>310</v>
      </c>
    </row>
    <row r="62" spans="1:3" x14ac:dyDescent="0.25">
      <c r="A62" s="48" t="s">
        <v>6</v>
      </c>
      <c r="B62" s="48" t="s">
        <v>286</v>
      </c>
      <c r="C62" s="48" t="s">
        <v>287</v>
      </c>
    </row>
    <row r="65" spans="1:4" x14ac:dyDescent="0.25">
      <c r="A65" s="218" t="s">
        <v>230</v>
      </c>
      <c r="B65" s="219"/>
      <c r="C65" s="219"/>
      <c r="D65" s="220"/>
    </row>
    <row r="66" spans="1:4" ht="84.75" customHeight="1" x14ac:dyDescent="0.25">
      <c r="B66" s="42" t="s">
        <v>6</v>
      </c>
      <c r="C66" s="41" t="s">
        <v>231</v>
      </c>
      <c r="D66" s="41">
        <v>1</v>
      </c>
    </row>
    <row r="67" spans="1:4" ht="84.75" customHeight="1" x14ac:dyDescent="0.25">
      <c r="B67" s="42" t="s">
        <v>5</v>
      </c>
      <c r="C67" s="41" t="s">
        <v>232</v>
      </c>
      <c r="D67" s="41">
        <v>2</v>
      </c>
    </row>
    <row r="68" spans="1:4" ht="82.5" customHeight="1" x14ac:dyDescent="0.25">
      <c r="B68" s="42" t="s">
        <v>4</v>
      </c>
      <c r="C68" s="41" t="s">
        <v>233</v>
      </c>
      <c r="D68" s="41">
        <v>3</v>
      </c>
    </row>
    <row r="69" spans="1:4" ht="84.75" customHeight="1" x14ac:dyDescent="0.25">
      <c r="B69" s="42" t="s">
        <v>3</v>
      </c>
      <c r="C69" s="41" t="s">
        <v>234</v>
      </c>
      <c r="D69" s="41">
        <v>4</v>
      </c>
    </row>
    <row r="70" spans="1:4" ht="84.75" customHeight="1" x14ac:dyDescent="0.25">
      <c r="B70" s="42" t="s">
        <v>312</v>
      </c>
      <c r="C70" s="41" t="s">
        <v>311</v>
      </c>
      <c r="D70" s="41">
        <v>5</v>
      </c>
    </row>
  </sheetData>
  <mergeCells count="14">
    <mergeCell ref="Z10:Z12"/>
    <mergeCell ref="AA10:AA12"/>
    <mergeCell ref="T10:T12"/>
    <mergeCell ref="U10:U12"/>
    <mergeCell ref="V10:V12"/>
    <mergeCell ref="W10:W12"/>
    <mergeCell ref="X10:X12"/>
    <mergeCell ref="Y10:Y12"/>
    <mergeCell ref="S10:S12"/>
    <mergeCell ref="C2:D2"/>
    <mergeCell ref="A65:D65"/>
    <mergeCell ref="G1:H1"/>
    <mergeCell ref="A58:C58"/>
    <mergeCell ref="R10:R12"/>
  </mergeCells>
  <pageMargins left="0.7" right="0.7" top="0.75" bottom="0.75" header="0.3" footer="0.3"/>
  <pageSetup orientation="portrait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20"/>
  <sheetViews>
    <sheetView workbookViewId="0">
      <selection activeCell="G17" sqref="G17"/>
    </sheetView>
  </sheetViews>
  <sheetFormatPr defaultRowHeight="15" x14ac:dyDescent="0.25"/>
  <cols>
    <col min="1" max="1" width="11.28515625" customWidth="1"/>
    <col min="2" max="2" width="60.5703125" bestFit="1" customWidth="1"/>
    <col min="3" max="3" width="16.85546875" bestFit="1" customWidth="1"/>
    <col min="4" max="4" width="10.7109375" bestFit="1" customWidth="1"/>
  </cols>
  <sheetData>
    <row r="1" spans="1:4" x14ac:dyDescent="0.25">
      <c r="A1" t="s">
        <v>88</v>
      </c>
    </row>
    <row r="3" spans="1:4" x14ac:dyDescent="0.25">
      <c r="A3" t="s">
        <v>87</v>
      </c>
      <c r="B3" t="s">
        <v>89</v>
      </c>
    </row>
    <row r="6" spans="1:4" x14ac:dyDescent="0.25">
      <c r="A6" t="s">
        <v>90</v>
      </c>
      <c r="B6" t="s">
        <v>91</v>
      </c>
      <c r="C6" t="s">
        <v>92</v>
      </c>
      <c r="D6" t="s">
        <v>93</v>
      </c>
    </row>
    <row r="7" spans="1:4" x14ac:dyDescent="0.25">
      <c r="A7" s="16">
        <v>1</v>
      </c>
      <c r="B7" t="s">
        <v>94</v>
      </c>
      <c r="C7" t="s">
        <v>95</v>
      </c>
      <c r="D7" s="17">
        <v>42557</v>
      </c>
    </row>
    <row r="8" spans="1:4" x14ac:dyDescent="0.25">
      <c r="A8" s="38" t="s">
        <v>96</v>
      </c>
      <c r="B8" t="s">
        <v>97</v>
      </c>
      <c r="C8" t="s">
        <v>89</v>
      </c>
      <c r="D8" s="17">
        <v>42559</v>
      </c>
    </row>
    <row r="9" spans="1:4" x14ac:dyDescent="0.25">
      <c r="A9" s="38" t="s">
        <v>217</v>
      </c>
      <c r="B9" t="s">
        <v>218</v>
      </c>
      <c r="C9" t="s">
        <v>89</v>
      </c>
      <c r="D9" s="17">
        <v>42559</v>
      </c>
    </row>
    <row r="10" spans="1:4" x14ac:dyDescent="0.25">
      <c r="A10" s="38" t="s">
        <v>221</v>
      </c>
      <c r="B10" t="s">
        <v>222</v>
      </c>
      <c r="C10" t="s">
        <v>89</v>
      </c>
      <c r="D10" s="17">
        <v>42559</v>
      </c>
    </row>
    <row r="11" spans="1:4" x14ac:dyDescent="0.25">
      <c r="A11" s="38" t="s">
        <v>228</v>
      </c>
      <c r="B11" t="s">
        <v>229</v>
      </c>
      <c r="C11" t="s">
        <v>89</v>
      </c>
      <c r="D11" s="17">
        <v>42559</v>
      </c>
    </row>
    <row r="12" spans="1:4" x14ac:dyDescent="0.25">
      <c r="A12" s="38" t="s">
        <v>235</v>
      </c>
      <c r="B12" t="s">
        <v>236</v>
      </c>
      <c r="C12" t="s">
        <v>89</v>
      </c>
      <c r="D12" s="17">
        <v>42562</v>
      </c>
    </row>
    <row r="13" spans="1:4" x14ac:dyDescent="0.25">
      <c r="A13" s="16">
        <v>2</v>
      </c>
      <c r="B13" t="s">
        <v>266</v>
      </c>
      <c r="C13" t="s">
        <v>89</v>
      </c>
      <c r="D13" s="17">
        <v>42562</v>
      </c>
    </row>
    <row r="14" spans="1:4" x14ac:dyDescent="0.25">
      <c r="A14" s="16">
        <v>3</v>
      </c>
      <c r="B14" t="s">
        <v>307</v>
      </c>
      <c r="C14" t="s">
        <v>95</v>
      </c>
      <c r="D14" s="17">
        <v>42587</v>
      </c>
    </row>
    <row r="15" spans="1:4" x14ac:dyDescent="0.25">
      <c r="A15" s="38">
        <v>3.1</v>
      </c>
      <c r="B15" t="s">
        <v>308</v>
      </c>
      <c r="C15" t="s">
        <v>95</v>
      </c>
      <c r="D15" s="17">
        <v>42588</v>
      </c>
    </row>
    <row r="16" spans="1:4" x14ac:dyDescent="0.25">
      <c r="A16" s="38">
        <v>3.2</v>
      </c>
      <c r="B16" t="s">
        <v>328</v>
      </c>
      <c r="C16" t="s">
        <v>95</v>
      </c>
      <c r="D16" s="17">
        <v>42623</v>
      </c>
    </row>
    <row r="17" spans="1:4" x14ac:dyDescent="0.25">
      <c r="A17" s="38">
        <v>3.6</v>
      </c>
      <c r="B17" t="s">
        <v>329</v>
      </c>
      <c r="C17" t="s">
        <v>95</v>
      </c>
      <c r="D17" s="17">
        <v>42772</v>
      </c>
    </row>
    <row r="18" spans="1:4" x14ac:dyDescent="0.25">
      <c r="A18" s="38">
        <v>4.2</v>
      </c>
      <c r="B18" t="s">
        <v>349</v>
      </c>
      <c r="C18" t="s">
        <v>347</v>
      </c>
      <c r="D18" s="17">
        <v>44510</v>
      </c>
    </row>
    <row r="19" spans="1:4" x14ac:dyDescent="0.25">
      <c r="A19" s="38">
        <v>4.3</v>
      </c>
      <c r="B19" t="s">
        <v>354</v>
      </c>
      <c r="C19" t="s">
        <v>355</v>
      </c>
      <c r="D19" s="17">
        <v>45870</v>
      </c>
    </row>
    <row r="20" spans="1:4" x14ac:dyDescent="0.25">
      <c r="A20" s="38">
        <v>4.4000000000000004</v>
      </c>
      <c r="B20" t="s">
        <v>356</v>
      </c>
      <c r="C20" t="s">
        <v>355</v>
      </c>
      <c r="D20" s="17">
        <v>45870</v>
      </c>
    </row>
  </sheetData>
  <sheetProtection algorithmName="SHA-512" hashValue="GLYAtBHAx5Np8TTFHVMEpBqvRZ+EiEVFOc+pVWMORr7UhOjl8xfP9p7P4IBFPHrsuA3Oxv4dPCEfVjaDPtiq6Q==" saltValue="jGoUCHVLik1iAbA91xWbk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B000617BA075498E37F52E0DED6404" ma:contentTypeVersion="12" ma:contentTypeDescription="Create a new document." ma:contentTypeScope="" ma:versionID="52db540c5b991d050e925da3d9470858">
  <xsd:schema xmlns:xsd="http://www.w3.org/2001/XMLSchema" xmlns:xs="http://www.w3.org/2001/XMLSchema" xmlns:p="http://schemas.microsoft.com/office/2006/metadata/properties" xmlns:ns1="http://schemas.microsoft.com/sharepoint/v3" xmlns:ns2="cbc74c14-02a4-46af-926d-0fbb104e9968" xmlns:ns3="7ac9e20b-1dbf-4037-8b68-087444dc2ecf" targetNamespace="http://schemas.microsoft.com/office/2006/metadata/properties" ma:root="true" ma:fieldsID="8cad62cae85da00c9f564b60f0ebae8f" ns1:_="" ns2:_="" ns3:_="">
    <xsd:import namespace="http://schemas.microsoft.com/sharepoint/v3"/>
    <xsd:import namespace="cbc74c14-02a4-46af-926d-0fbb104e9968"/>
    <xsd:import namespace="7ac9e20b-1dbf-4037-8b68-087444dc2e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74c14-02a4-46af-926d-0fbb104e9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9e20b-1dbf-4037-8b68-087444dc2e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A283D52-F6F5-47C9-AAAE-7AF5B6419D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c74c14-02a4-46af-926d-0fbb104e9968"/>
    <ds:schemaRef ds:uri="7ac9e20b-1dbf-4037-8b68-087444dc2e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C5D740-3EC1-44AC-AD41-9863527145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B564E3-5E30-40FA-9055-7C1C497CBF39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ac9e20b-1dbf-4037-8b68-087444dc2ecf"/>
    <ds:schemaRef ds:uri="cbc74c14-02a4-46af-926d-0fbb104e9968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a8ee12a3-5bcd-4f4e-b3f4-bbf43d9c570a}" enabled="0" method="" siteId="{a8ee12a3-5bcd-4f4e-b3f4-bbf43d9c570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Instructions</vt:lpstr>
      <vt:lpstr>General Info</vt:lpstr>
      <vt:lpstr>Calculator</vt:lpstr>
      <vt:lpstr>LOA Template</vt:lpstr>
      <vt:lpstr>Lookups</vt:lpstr>
      <vt:lpstr>Changelog</vt:lpstr>
      <vt:lpstr>Blank</vt:lpstr>
      <vt:lpstr>Install_Type</vt:lpstr>
      <vt:lpstr>ME_logo</vt:lpstr>
      <vt:lpstr>ME_SVC_CTR</vt:lpstr>
      <vt:lpstr>NC_Post_Fixt_Code</vt:lpstr>
      <vt:lpstr>Op_Co</vt:lpstr>
      <vt:lpstr>PN_logo</vt:lpstr>
      <vt:lpstr>PN_SVC_CTR</vt:lpstr>
      <vt:lpstr>Post_Fixture_Code</vt:lpstr>
      <vt:lpstr>PP_logo</vt:lpstr>
      <vt:lpstr>PP_SVC_CTR</vt:lpstr>
      <vt:lpstr>Pre_Fixture_Code</vt:lpstr>
      <vt:lpstr>'LOA Template'!Print_Area</vt:lpstr>
      <vt:lpstr>WPP_logo</vt:lpstr>
      <vt:lpstr>WPP_SVC_CTR</vt:lpstr>
    </vt:vector>
  </TitlesOfParts>
  <Company>Roth Bros. Inc. a Sodexo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C. Hall</dc:creator>
  <cp:lastModifiedBy>Jacob Steele</cp:lastModifiedBy>
  <cp:lastPrinted>2021-10-26T23:22:58Z</cp:lastPrinted>
  <dcterms:created xsi:type="dcterms:W3CDTF">2016-06-20T19:55:28Z</dcterms:created>
  <dcterms:modified xsi:type="dcterms:W3CDTF">2025-08-26T18:53:06Z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0x01010034B000617BA075498E37F52E0DED6404</vt:lpwstr>
  </property>
</Properties>
</file>