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franklinenergy-my.sharepoint.com/personal/jsteele_franklinenergy_com/Documents/Reference Material/71525_calc_updates/"/>
    </mc:Choice>
  </mc:AlternateContent>
  <xr:revisionPtr revIDLastSave="90" documentId="8_{15A5AF1A-4FDC-419B-83C6-13A9AD9C439F}" xr6:coauthVersionLast="47" xr6:coauthVersionMax="47" xr10:uidLastSave="{C0FEC05C-796B-49F2-B049-517761B48C5B}"/>
  <workbookProtection workbookAlgorithmName="SHA-512" workbookHashValue="MEx9qZAc6sSbDpZ3Gb1CsNSjDWjwZFcGtGEeFaikf4wGbaUEyK3SAU4CRmXRLFDyQp5i9Pt7gjMezYaZC5OVLg==" workbookSaltValue="K8zN1xdE5pmH0i+rtHB4Hg==" workbookSpinCount="100000" lockStructure="1"/>
  <bookViews>
    <workbookView xWindow="-120" yWindow="-120" windowWidth="29040" windowHeight="15720" xr2:uid="{2A6B06AE-2A0B-416D-942C-BA9B4F592490}"/>
  </bookViews>
  <sheets>
    <sheet name="Instructions" sheetId="1" r:id="rId1"/>
    <sheet name="Project Summary" sheetId="12" r:id="rId2"/>
    <sheet name="Zip Code Lookup" sheetId="14" r:id="rId3"/>
    <sheet name="Engineering Log" sheetId="15" state="hidden" r:id="rId4"/>
    <sheet name="Milker Takeoffs" sheetId="3" r:id="rId5"/>
    <sheet name="Dairy Scroll Compressors" sheetId="4" r:id="rId6"/>
    <sheet name="HE Ventilation Fans" sheetId="5" r:id="rId7"/>
    <sheet name="High Volume Low Speed Fans" sheetId="6" r:id="rId8"/>
    <sheet name="Livestock Waterer" sheetId="7" r:id="rId9"/>
    <sheet name="VFD on Dairy Vacuum Pumps" sheetId="8" r:id="rId10"/>
    <sheet name="Heat Reclaimers" sheetId="9" r:id="rId11"/>
    <sheet name="Low Pressure Irrigation System" sheetId="10" r:id="rId12"/>
    <sheet name="Export" sheetId="13" state="hidden" r:id="rId13"/>
  </sheets>
  <definedNames>
    <definedName name="_xlnm._FilterDatabase" localSheetId="2" hidden="1">'Zip Code Lookup'!$A$1:$B$2389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6" l="1"/>
  <c r="R8" i="7"/>
  <c r="M12" i="12"/>
  <c r="D22" i="10" s="1"/>
  <c r="Y15" i="10"/>
  <c r="Y14" i="10"/>
  <c r="Y13" i="10"/>
  <c r="Y12" i="10"/>
  <c r="Y11" i="10"/>
  <c r="Y10" i="10"/>
  <c r="Y9" i="10"/>
  <c r="Y8" i="10"/>
  <c r="X15" i="10"/>
  <c r="X14" i="10"/>
  <c r="X13" i="10"/>
  <c r="X12" i="10"/>
  <c r="X11" i="10"/>
  <c r="X10" i="10"/>
  <c r="X9" i="10"/>
  <c r="X8" i="10"/>
  <c r="W14" i="10"/>
  <c r="Z14" i="10" s="1"/>
  <c r="W13" i="10"/>
  <c r="Z13" i="10" s="1"/>
  <c r="W12" i="10"/>
  <c r="Z12" i="10" s="1"/>
  <c r="W11" i="10"/>
  <c r="Z11" i="10" s="1"/>
  <c r="W10" i="10"/>
  <c r="Z10" i="10" s="1"/>
  <c r="W9" i="10"/>
  <c r="Z9" i="10" s="1"/>
  <c r="V15" i="10"/>
  <c r="V14" i="10"/>
  <c r="V13" i="10"/>
  <c r="V12" i="10"/>
  <c r="V11" i="10"/>
  <c r="V10" i="10"/>
  <c r="V9" i="10"/>
  <c r="F15" i="10"/>
  <c r="F14" i="10"/>
  <c r="F13" i="10"/>
  <c r="F12" i="10"/>
  <c r="F11" i="10"/>
  <c r="F10" i="10"/>
  <c r="F9" i="10"/>
  <c r="F8" i="10"/>
  <c r="E15" i="9"/>
  <c r="E14" i="9"/>
  <c r="E13" i="9"/>
  <c r="E12" i="9"/>
  <c r="E11" i="9"/>
  <c r="E10" i="9"/>
  <c r="E9" i="9"/>
  <c r="W15" i="9"/>
  <c r="U15" i="9" s="1"/>
  <c r="W14" i="9"/>
  <c r="U14" i="9" s="1"/>
  <c r="W13" i="9"/>
  <c r="U13" i="9" s="1"/>
  <c r="W12" i="9"/>
  <c r="U12" i="9" s="1"/>
  <c r="W11" i="9"/>
  <c r="U11" i="9" s="1"/>
  <c r="W10" i="9"/>
  <c r="U10" i="9" s="1"/>
  <c r="W9" i="9"/>
  <c r="U9" i="9" s="1"/>
  <c r="W8" i="9"/>
  <c r="U8" i="9" s="1"/>
  <c r="Y15" i="8"/>
  <c r="AB15" i="8" s="1"/>
  <c r="Y14" i="8"/>
  <c r="AB14" i="8" s="1"/>
  <c r="Y13" i="8"/>
  <c r="AA13" i="8" s="1"/>
  <c r="Y12" i="8"/>
  <c r="AB12" i="8" s="1"/>
  <c r="Y11" i="8"/>
  <c r="Z11" i="8" s="1"/>
  <c r="Y10" i="8"/>
  <c r="AA10" i="8" s="1"/>
  <c r="O15" i="8"/>
  <c r="O14" i="8"/>
  <c r="O13" i="8"/>
  <c r="O12" i="8"/>
  <c r="O11" i="8"/>
  <c r="O10" i="8"/>
  <c r="O9" i="8"/>
  <c r="O8" i="8"/>
  <c r="P15" i="7"/>
  <c r="P14" i="7"/>
  <c r="P13" i="7"/>
  <c r="P12" i="7"/>
  <c r="P11" i="7"/>
  <c r="P10" i="7"/>
  <c r="P9" i="7"/>
  <c r="P8" i="7"/>
  <c r="D27" i="3" l="1"/>
  <c r="D22" i="6"/>
  <c r="N21" i="5"/>
  <c r="D35" i="4"/>
  <c r="N20" i="5"/>
  <c r="N22" i="5"/>
  <c r="N23" i="5"/>
  <c r="D33" i="8"/>
  <c r="D22" i="9"/>
  <c r="Y12" i="9" s="1"/>
  <c r="Y11" i="9"/>
  <c r="X8" i="9"/>
  <c r="D26" i="7"/>
  <c r="Z14" i="9"/>
  <c r="Z15" i="9"/>
  <c r="Z12" i="9"/>
  <c r="Z13" i="9"/>
  <c r="Z11" i="9"/>
  <c r="Z9" i="9"/>
  <c r="Z10" i="9"/>
  <c r="Z8" i="9"/>
  <c r="AB11" i="8"/>
  <c r="AA12" i="8"/>
  <c r="AA11" i="8"/>
  <c r="Z15" i="8"/>
  <c r="Z14" i="8"/>
  <c r="Z13" i="8"/>
  <c r="Z12" i="8"/>
  <c r="AA15" i="8"/>
  <c r="AB13" i="8"/>
  <c r="AA14" i="8"/>
  <c r="Z10" i="8"/>
  <c r="AB10" i="8"/>
  <c r="X13" i="9" l="1"/>
  <c r="Y15" i="9"/>
  <c r="Y10" i="9"/>
  <c r="Y8" i="9"/>
  <c r="X15" i="9"/>
  <c r="X14" i="9"/>
  <c r="Y9" i="9"/>
  <c r="X12" i="9"/>
  <c r="X11" i="9"/>
  <c r="Y14" i="9"/>
  <c r="Y13" i="9"/>
  <c r="X10" i="9"/>
  <c r="X9" i="9"/>
  <c r="Q15" i="7"/>
  <c r="T15" i="7" s="1"/>
  <c r="Q14" i="7"/>
  <c r="Q13" i="7"/>
  <c r="Q12" i="7"/>
  <c r="Q11" i="7"/>
  <c r="T11" i="7" s="1"/>
  <c r="Q10" i="7"/>
  <c r="Q9" i="7"/>
  <c r="T9" i="7" s="1"/>
  <c r="Q8" i="7"/>
  <c r="S15" i="7"/>
  <c r="S14" i="7"/>
  <c r="S13" i="7"/>
  <c r="S12" i="7"/>
  <c r="S11" i="7"/>
  <c r="S10" i="7"/>
  <c r="S9" i="7"/>
  <c r="S8" i="7"/>
  <c r="R15" i="7"/>
  <c r="R14" i="7"/>
  <c r="R13" i="7"/>
  <c r="R12" i="7"/>
  <c r="R11" i="7"/>
  <c r="R10" i="7"/>
  <c r="R9" i="7"/>
  <c r="X15" i="6"/>
  <c r="X14" i="6"/>
  <c r="X13" i="6"/>
  <c r="X12" i="6"/>
  <c r="X11" i="6"/>
  <c r="X10" i="6"/>
  <c r="X9" i="6"/>
  <c r="X8" i="6"/>
  <c r="W15" i="6"/>
  <c r="W14" i="6"/>
  <c r="W13" i="6"/>
  <c r="W12" i="6"/>
  <c r="W11" i="6"/>
  <c r="W10" i="6"/>
  <c r="W9" i="6"/>
  <c r="V15" i="6"/>
  <c r="Y15" i="6" s="1"/>
  <c r="V14" i="6"/>
  <c r="Y14" i="6" s="1"/>
  <c r="V13" i="6"/>
  <c r="Y13" i="6" s="1"/>
  <c r="V12" i="6"/>
  <c r="Y12" i="6" s="1"/>
  <c r="V11" i="6"/>
  <c r="Y11" i="6" s="1"/>
  <c r="V10" i="6"/>
  <c r="Y10" i="6" s="1"/>
  <c r="V9" i="6"/>
  <c r="Y9" i="6" s="1"/>
  <c r="V8" i="6"/>
  <c r="Y8" i="6" s="1"/>
  <c r="U15" i="6"/>
  <c r="U14" i="6"/>
  <c r="U13" i="6"/>
  <c r="U12" i="6"/>
  <c r="U11" i="6"/>
  <c r="U10" i="6"/>
  <c r="U9" i="6"/>
  <c r="U8" i="6"/>
  <c r="T15" i="6"/>
  <c r="T14" i="6"/>
  <c r="T13" i="6"/>
  <c r="T12" i="6"/>
  <c r="T11" i="6"/>
  <c r="T10" i="6"/>
  <c r="T9" i="6"/>
  <c r="T8" i="6"/>
  <c r="T10" i="7" l="1"/>
  <c r="T13" i="7"/>
  <c r="T12" i="7"/>
  <c r="T14" i="7"/>
  <c r="W15" i="4"/>
  <c r="W14" i="4"/>
  <c r="W13" i="4"/>
  <c r="W12" i="4"/>
  <c r="W11" i="4"/>
  <c r="W10" i="4"/>
  <c r="W9" i="4"/>
  <c r="W8" i="4"/>
  <c r="V15" i="4"/>
  <c r="V14" i="4"/>
  <c r="V13" i="4"/>
  <c r="V12" i="4"/>
  <c r="V11" i="4"/>
  <c r="V10" i="4"/>
  <c r="V9" i="4"/>
  <c r="V8" i="4"/>
  <c r="P15" i="3"/>
  <c r="P14" i="3"/>
  <c r="P13" i="3"/>
  <c r="P12" i="3"/>
  <c r="P11" i="3"/>
  <c r="P10" i="3"/>
  <c r="P9" i="3"/>
  <c r="O15" i="3"/>
  <c r="O14" i="3"/>
  <c r="O13" i="3"/>
  <c r="O12" i="3"/>
  <c r="O11" i="3"/>
  <c r="O10" i="3"/>
  <c r="O9" i="3"/>
  <c r="P8" i="3"/>
  <c r="O8" i="3"/>
  <c r="AK16" i="5"/>
  <c r="AJ16" i="5" s="1"/>
  <c r="AK15" i="5"/>
  <c r="AJ15" i="5" s="1"/>
  <c r="AK14" i="5"/>
  <c r="AJ14" i="5" s="1"/>
  <c r="AK13" i="5"/>
  <c r="AI13" i="5" s="1"/>
  <c r="AK12" i="5"/>
  <c r="AJ12" i="5" s="1"/>
  <c r="AK11" i="5"/>
  <c r="AI11" i="5" s="1"/>
  <c r="AK10" i="5"/>
  <c r="AJ10" i="5" s="1"/>
  <c r="E16" i="5"/>
  <c r="E15" i="5"/>
  <c r="E14" i="5"/>
  <c r="E13" i="5"/>
  <c r="E12" i="5"/>
  <c r="E11" i="5"/>
  <c r="E10" i="5"/>
  <c r="U15" i="4"/>
  <c r="T15" i="4" s="1"/>
  <c r="U14" i="4"/>
  <c r="T14" i="4" s="1"/>
  <c r="U13" i="4"/>
  <c r="S13" i="4" s="1"/>
  <c r="U12" i="4"/>
  <c r="T12" i="4" s="1"/>
  <c r="U11" i="4"/>
  <c r="T11" i="4" s="1"/>
  <c r="U10" i="4"/>
  <c r="T10" i="4" s="1"/>
  <c r="U9" i="4"/>
  <c r="S9" i="4" s="1"/>
  <c r="U8" i="4"/>
  <c r="S8" i="4" s="1"/>
  <c r="N15" i="3"/>
  <c r="L15" i="3" s="1"/>
  <c r="N14" i="3"/>
  <c r="L14" i="3" s="1"/>
  <c r="N13" i="3"/>
  <c r="L13" i="3" s="1"/>
  <c r="N12" i="3"/>
  <c r="Q12" i="3" s="1"/>
  <c r="N11" i="3"/>
  <c r="Q11" i="3" s="1"/>
  <c r="N10" i="3"/>
  <c r="L10" i="3" s="1"/>
  <c r="N9" i="3"/>
  <c r="L9" i="3" s="1"/>
  <c r="N8" i="3"/>
  <c r="Q8" i="3" s="1"/>
  <c r="L11" i="3" l="1"/>
  <c r="L12" i="3"/>
  <c r="L8" i="3"/>
  <c r="AN12" i="5"/>
  <c r="AM10" i="5"/>
  <c r="AM11" i="5"/>
  <c r="AN15" i="5"/>
  <c r="AN10" i="5"/>
  <c r="AL15" i="5"/>
  <c r="AL16" i="5"/>
  <c r="AM12" i="5"/>
  <c r="AN16" i="5"/>
  <c r="AM13" i="5"/>
  <c r="AL10" i="5"/>
  <c r="AL13" i="5"/>
  <c r="AN11" i="5"/>
  <c r="AN13" i="5"/>
  <c r="AN14" i="5"/>
  <c r="AM14" i="5"/>
  <c r="AL11" i="5"/>
  <c r="AM15" i="5"/>
  <c r="AL12" i="5"/>
  <c r="AM16" i="5"/>
  <c r="AL14" i="5"/>
  <c r="AI14" i="5"/>
  <c r="AI15" i="5"/>
  <c r="AI16" i="5"/>
  <c r="AI10" i="5"/>
  <c r="AJ13" i="5"/>
  <c r="AJ11" i="5"/>
  <c r="AI12" i="5"/>
  <c r="X14" i="4"/>
  <c r="X15" i="4"/>
  <c r="X8" i="4"/>
  <c r="X12" i="4"/>
  <c r="X13" i="4"/>
  <c r="S10" i="4"/>
  <c r="X9" i="4"/>
  <c r="X10" i="4"/>
  <c r="X11" i="4"/>
  <c r="S11" i="4"/>
  <c r="S12" i="4"/>
  <c r="S14" i="4"/>
  <c r="S15" i="4"/>
  <c r="T9" i="4"/>
  <c r="T13" i="4"/>
  <c r="T8" i="4"/>
  <c r="Q9" i="3"/>
  <c r="Q10" i="3"/>
  <c r="Q13" i="3"/>
  <c r="Q14" i="3"/>
  <c r="Q15" i="3"/>
  <c r="S8" i="10" l="1"/>
  <c r="W8" i="10" s="1"/>
  <c r="Z8" i="10" s="1"/>
  <c r="S15" i="10"/>
  <c r="W15" i="10" s="1"/>
  <c r="Z15" i="10" s="1"/>
  <c r="S14" i="10"/>
  <c r="S13" i="10"/>
  <c r="S12" i="10"/>
  <c r="S11" i="10"/>
  <c r="S10" i="10"/>
  <c r="S9" i="10"/>
  <c r="M15" i="7"/>
  <c r="M14" i="7"/>
  <c r="M13" i="7"/>
  <c r="M12" i="7"/>
  <c r="M11" i="7"/>
  <c r="M10" i="7"/>
  <c r="M9" i="7"/>
  <c r="M8" i="7"/>
  <c r="N15" i="6"/>
  <c r="N14" i="6"/>
  <c r="N13" i="6"/>
  <c r="N12" i="6"/>
  <c r="N11" i="6"/>
  <c r="N10" i="6"/>
  <c r="N9" i="6"/>
  <c r="N8" i="6"/>
  <c r="T16" i="5"/>
  <c r="T15" i="5"/>
  <c r="T14" i="5"/>
  <c r="T13" i="5"/>
  <c r="T12" i="5"/>
  <c r="T11" i="5"/>
  <c r="T10" i="5"/>
  <c r="T9" i="5"/>
  <c r="V10" i="5" l="1"/>
  <c r="V11" i="5"/>
  <c r="V12" i="5"/>
  <c r="V13" i="5"/>
  <c r="V14" i="5"/>
  <c r="V15" i="5"/>
  <c r="V16" i="5"/>
  <c r="V9" i="5"/>
  <c r="U9" i="5"/>
  <c r="Y9" i="5"/>
  <c r="AA9" i="5"/>
  <c r="U10" i="5"/>
  <c r="U11" i="5"/>
  <c r="U12" i="5"/>
  <c r="U13" i="5"/>
  <c r="U14" i="5"/>
  <c r="U15" i="5"/>
  <c r="U16" i="5"/>
  <c r="Z9" i="5"/>
  <c r="Y10" i="5"/>
  <c r="Y11" i="5"/>
  <c r="Y12" i="5"/>
  <c r="Y13" i="5"/>
  <c r="Y14" i="5"/>
  <c r="Y15" i="5"/>
  <c r="Y16" i="5"/>
  <c r="Q8" i="6"/>
  <c r="P9" i="6"/>
  <c r="P10" i="6"/>
  <c r="P11" i="6"/>
  <c r="P12" i="6"/>
  <c r="P13" i="6"/>
  <c r="P14" i="6"/>
  <c r="P15" i="6"/>
  <c r="P8" i="6"/>
  <c r="R9" i="9"/>
  <c r="R10" i="9"/>
  <c r="R11" i="9"/>
  <c r="R12" i="9"/>
  <c r="R13" i="9"/>
  <c r="R14" i="9"/>
  <c r="R15" i="9"/>
  <c r="R8" i="9"/>
  <c r="X9" i="5" l="1"/>
  <c r="AF9" i="5" l="1"/>
  <c r="AC9" i="5"/>
  <c r="W9" i="5"/>
  <c r="I17" i="3"/>
  <c r="M17" i="4"/>
  <c r="AB9" i="5" l="1"/>
  <c r="AD9" i="5" s="1"/>
  <c r="AE9" i="5"/>
  <c r="AG9" i="5" s="1"/>
  <c r="B33" i="13"/>
  <c r="Q74" i="12"/>
  <c r="Q73" i="12"/>
  <c r="Q72" i="12"/>
  <c r="B29" i="13"/>
  <c r="E29" i="13" s="1"/>
  <c r="Q69" i="12"/>
  <c r="B26" i="13"/>
  <c r="F26" i="13" s="1"/>
  <c r="O108" i="12"/>
  <c r="B58" i="13"/>
  <c r="T9" i="10"/>
  <c r="T10" i="10"/>
  <c r="T11" i="10"/>
  <c r="T12" i="10"/>
  <c r="T13" i="10"/>
  <c r="T14" i="10"/>
  <c r="T15" i="10"/>
  <c r="T8" i="10"/>
  <c r="V8" i="10" s="1"/>
  <c r="O112" i="12"/>
  <c r="O113" i="12"/>
  <c r="O114" i="12"/>
  <c r="Q9" i="9"/>
  <c r="O9" i="9"/>
  <c r="P9" i="9"/>
  <c r="S9" i="9"/>
  <c r="T9" i="9"/>
  <c r="V9" i="9" s="1"/>
  <c r="O99" i="12"/>
  <c r="Q99" i="12"/>
  <c r="O10" i="9"/>
  <c r="P10" i="9"/>
  <c r="Q10" i="9"/>
  <c r="S10" i="9"/>
  <c r="T10" i="9"/>
  <c r="V10" i="9" s="1"/>
  <c r="Q100" i="12"/>
  <c r="O11" i="9"/>
  <c r="P11" i="9"/>
  <c r="Q11" i="9"/>
  <c r="S11" i="9"/>
  <c r="T11" i="9"/>
  <c r="V11" i="9" s="1"/>
  <c r="Q101" i="12"/>
  <c r="O12" i="9"/>
  <c r="P12" i="9"/>
  <c r="Q12" i="9"/>
  <c r="S12" i="9"/>
  <c r="T12" i="9"/>
  <c r="V12" i="9" s="1"/>
  <c r="Q102" i="12"/>
  <c r="O13" i="9"/>
  <c r="P13" i="9"/>
  <c r="Q13" i="9"/>
  <c r="S13" i="9"/>
  <c r="T13" i="9"/>
  <c r="V13" i="9" s="1"/>
  <c r="Q103" i="12"/>
  <c r="O14" i="9"/>
  <c r="P14" i="9"/>
  <c r="Q14" i="9"/>
  <c r="S14" i="9"/>
  <c r="T14" i="9"/>
  <c r="V14" i="9" s="1"/>
  <c r="O104" i="12"/>
  <c r="Q104" i="12"/>
  <c r="O15" i="9"/>
  <c r="P15" i="9"/>
  <c r="Q15" i="9"/>
  <c r="S15" i="9"/>
  <c r="T15" i="9"/>
  <c r="V15" i="9" s="1"/>
  <c r="O105" i="12"/>
  <c r="B57" i="13"/>
  <c r="T8" i="9"/>
  <c r="V8" i="9" s="1"/>
  <c r="O8" i="9"/>
  <c r="R8" i="8"/>
  <c r="Q91" i="12"/>
  <c r="B46" i="13"/>
  <c r="O93" i="12"/>
  <c r="B48" i="13"/>
  <c r="P8" i="8"/>
  <c r="T9" i="8"/>
  <c r="T10" i="8"/>
  <c r="W10" i="8" s="1"/>
  <c r="T11" i="8"/>
  <c r="W11" i="8" s="1"/>
  <c r="T12" i="8"/>
  <c r="W12" i="8" s="1"/>
  <c r="T13" i="8"/>
  <c r="W13" i="8" s="1"/>
  <c r="T14" i="8"/>
  <c r="W14" i="8" s="1"/>
  <c r="T15" i="8"/>
  <c r="W15" i="8" s="1"/>
  <c r="T8" i="8"/>
  <c r="S9" i="8"/>
  <c r="S10" i="8"/>
  <c r="S11" i="8"/>
  <c r="S12" i="8"/>
  <c r="S13" i="8"/>
  <c r="S14" i="8"/>
  <c r="S15" i="8"/>
  <c r="S8" i="8"/>
  <c r="R9" i="6"/>
  <c r="O69" i="12" s="1"/>
  <c r="O9" i="6"/>
  <c r="Q9" i="6"/>
  <c r="N69" i="12"/>
  <c r="S9" i="6"/>
  <c r="R10" i="6"/>
  <c r="O10" i="6"/>
  <c r="Q10" i="6"/>
  <c r="S10" i="6"/>
  <c r="O70" i="12"/>
  <c r="R11" i="6"/>
  <c r="O11" i="6"/>
  <c r="N71" i="12"/>
  <c r="Q11" i="6"/>
  <c r="S11" i="6"/>
  <c r="R12" i="6"/>
  <c r="O12" i="6"/>
  <c r="Q12" i="6"/>
  <c r="N72" i="12"/>
  <c r="S12" i="6"/>
  <c r="R13" i="6"/>
  <c r="O73" i="12" s="1"/>
  <c r="O13" i="6"/>
  <c r="Q13" i="6"/>
  <c r="N73" i="12"/>
  <c r="S13" i="6"/>
  <c r="R14" i="6"/>
  <c r="O14" i="6"/>
  <c r="Q14" i="6"/>
  <c r="N74" i="12"/>
  <c r="S14" i="6"/>
  <c r="R15" i="6"/>
  <c r="O15" i="6"/>
  <c r="Q15" i="6"/>
  <c r="S15" i="6"/>
  <c r="N75" i="12"/>
  <c r="O75" i="12"/>
  <c r="R8" i="6"/>
  <c r="O74" i="12"/>
  <c r="O72" i="12"/>
  <c r="P9" i="4"/>
  <c r="P10" i="4"/>
  <c r="P11" i="4"/>
  <c r="P12" i="4"/>
  <c r="P13" i="4"/>
  <c r="P14" i="4"/>
  <c r="P15" i="4"/>
  <c r="P8" i="4"/>
  <c r="O8" i="4"/>
  <c r="Q38" i="12"/>
  <c r="O38" i="12"/>
  <c r="Z32" i="5"/>
  <c r="AA32" i="5"/>
  <c r="Y32" i="5"/>
  <c r="Y31" i="5"/>
  <c r="Y30" i="5"/>
  <c r="Y29" i="5"/>
  <c r="Y28" i="5"/>
  <c r="R9" i="8"/>
  <c r="R10" i="8"/>
  <c r="R11" i="8"/>
  <c r="R12" i="8"/>
  <c r="R13" i="8"/>
  <c r="R14" i="8"/>
  <c r="R15" i="8"/>
  <c r="B11" i="13"/>
  <c r="X11" i="13" s="1"/>
  <c r="Q50" i="12"/>
  <c r="Q51" i="12"/>
  <c r="B14" i="13"/>
  <c r="Q53" i="12"/>
  <c r="Q54" i="12"/>
  <c r="B17" i="13"/>
  <c r="M17" i="13" s="1"/>
  <c r="N17" i="13" s="1"/>
  <c r="O39" i="12"/>
  <c r="O40" i="12"/>
  <c r="O42" i="12"/>
  <c r="O43" i="12"/>
  <c r="O44" i="12"/>
  <c r="O45" i="12"/>
  <c r="Q110" i="12"/>
  <c r="O111" i="12"/>
  <c r="Q113" i="12"/>
  <c r="O115" i="12"/>
  <c r="Q78" i="12"/>
  <c r="J9" i="7"/>
  <c r="O9" i="7" s="1"/>
  <c r="J10" i="7"/>
  <c r="O10" i="7" s="1"/>
  <c r="O80" i="12"/>
  <c r="J11" i="7"/>
  <c r="O11" i="7" s="1"/>
  <c r="J12" i="7"/>
  <c r="O12" i="7" s="1"/>
  <c r="J13" i="7"/>
  <c r="O13" i="7" s="1"/>
  <c r="J14" i="7"/>
  <c r="O14" i="7" s="1"/>
  <c r="J15" i="7"/>
  <c r="O15" i="7" s="1"/>
  <c r="O85" i="12"/>
  <c r="J8" i="7"/>
  <c r="O8" i="7" s="1"/>
  <c r="R109" i="12"/>
  <c r="R110" i="12"/>
  <c r="R111" i="12"/>
  <c r="R112" i="12"/>
  <c r="R113" i="12"/>
  <c r="R114" i="12"/>
  <c r="R115" i="12"/>
  <c r="R108" i="12"/>
  <c r="R99" i="12"/>
  <c r="R100" i="12"/>
  <c r="R101" i="12"/>
  <c r="R102" i="12"/>
  <c r="R103" i="12"/>
  <c r="R104" i="12"/>
  <c r="R105" i="12"/>
  <c r="R98" i="12"/>
  <c r="R89" i="12"/>
  <c r="R90" i="12"/>
  <c r="R91" i="12"/>
  <c r="R92" i="12"/>
  <c r="R93" i="12"/>
  <c r="R94" i="12"/>
  <c r="R95" i="12"/>
  <c r="R88" i="12"/>
  <c r="R79" i="12"/>
  <c r="R80" i="12"/>
  <c r="R81" i="12"/>
  <c r="R82" i="12"/>
  <c r="R83" i="12"/>
  <c r="R84" i="12"/>
  <c r="R85" i="12"/>
  <c r="R78" i="12"/>
  <c r="R69" i="12"/>
  <c r="R70" i="12"/>
  <c r="R71" i="12"/>
  <c r="R72" i="12"/>
  <c r="R73" i="12"/>
  <c r="R74" i="12"/>
  <c r="R75" i="12"/>
  <c r="R68" i="12"/>
  <c r="R59" i="12"/>
  <c r="R60" i="12"/>
  <c r="R61" i="12"/>
  <c r="R62" i="12"/>
  <c r="R63" i="12"/>
  <c r="R64" i="12"/>
  <c r="R65" i="12"/>
  <c r="R58" i="12"/>
  <c r="R49" i="12"/>
  <c r="R50" i="12"/>
  <c r="R51" i="12"/>
  <c r="R52" i="12"/>
  <c r="R53" i="12"/>
  <c r="R54" i="12"/>
  <c r="R55" i="12"/>
  <c r="R48" i="12"/>
  <c r="R39" i="12"/>
  <c r="R40" i="12"/>
  <c r="R41" i="12"/>
  <c r="R42" i="12"/>
  <c r="R43" i="12"/>
  <c r="R44" i="12"/>
  <c r="R45" i="12"/>
  <c r="R38" i="12"/>
  <c r="M109" i="12"/>
  <c r="M110" i="12"/>
  <c r="M111" i="12"/>
  <c r="M112" i="12"/>
  <c r="M113" i="12"/>
  <c r="M114" i="12"/>
  <c r="M115" i="12"/>
  <c r="M108" i="12"/>
  <c r="M99" i="12"/>
  <c r="M100" i="12"/>
  <c r="M101" i="12"/>
  <c r="M102" i="12"/>
  <c r="M103" i="12"/>
  <c r="M104" i="12"/>
  <c r="M105" i="12"/>
  <c r="M98" i="12"/>
  <c r="M89" i="12"/>
  <c r="M90" i="12"/>
  <c r="M91" i="12"/>
  <c r="M92" i="12"/>
  <c r="M93" i="12"/>
  <c r="M94" i="12"/>
  <c r="M95" i="12"/>
  <c r="M88" i="12"/>
  <c r="M79" i="12"/>
  <c r="M80" i="12"/>
  <c r="M81" i="12"/>
  <c r="M82" i="12"/>
  <c r="M83" i="12"/>
  <c r="M84" i="12"/>
  <c r="M85" i="12"/>
  <c r="M78" i="12"/>
  <c r="M69" i="12"/>
  <c r="M70" i="12"/>
  <c r="M71" i="12"/>
  <c r="M72" i="12"/>
  <c r="M73" i="12"/>
  <c r="M74" i="12"/>
  <c r="M75" i="12"/>
  <c r="M68" i="12"/>
  <c r="M59" i="12"/>
  <c r="M60" i="12"/>
  <c r="M61" i="12"/>
  <c r="M62" i="12"/>
  <c r="M63" i="12"/>
  <c r="M64" i="12"/>
  <c r="M65" i="12"/>
  <c r="M58" i="12"/>
  <c r="M49" i="12"/>
  <c r="M50" i="12"/>
  <c r="M51" i="12"/>
  <c r="M52" i="12"/>
  <c r="M53" i="12"/>
  <c r="M54" i="12"/>
  <c r="M55" i="12"/>
  <c r="M48" i="12"/>
  <c r="M39" i="12"/>
  <c r="M40" i="12"/>
  <c r="M41" i="12"/>
  <c r="M42" i="12"/>
  <c r="M43" i="12"/>
  <c r="M44" i="12"/>
  <c r="M45" i="12"/>
  <c r="M38" i="12"/>
  <c r="Q39" i="12"/>
  <c r="B4" i="13"/>
  <c r="N4" i="13" s="1"/>
  <c r="Q41" i="12"/>
  <c r="Q42" i="12"/>
  <c r="Q43" i="12"/>
  <c r="Q44" i="12"/>
  <c r="B9" i="13"/>
  <c r="G9" i="13" s="1"/>
  <c r="P109" i="12"/>
  <c r="P110" i="12"/>
  <c r="P111" i="12"/>
  <c r="P112" i="12"/>
  <c r="P113" i="12"/>
  <c r="P114" i="12"/>
  <c r="P115" i="12"/>
  <c r="P108" i="12"/>
  <c r="P99" i="12"/>
  <c r="P100" i="12"/>
  <c r="P101" i="12"/>
  <c r="P102" i="12"/>
  <c r="P103" i="12"/>
  <c r="P104" i="12"/>
  <c r="P105" i="12"/>
  <c r="P98" i="12"/>
  <c r="P89" i="12"/>
  <c r="P90" i="12"/>
  <c r="P91" i="12"/>
  <c r="P92" i="12"/>
  <c r="P93" i="12"/>
  <c r="P94" i="12"/>
  <c r="P95" i="12"/>
  <c r="P88" i="12"/>
  <c r="P79" i="12"/>
  <c r="P80" i="12"/>
  <c r="P81" i="12"/>
  <c r="P82" i="12"/>
  <c r="P83" i="12"/>
  <c r="P84" i="12"/>
  <c r="P85" i="12"/>
  <c r="P78" i="12"/>
  <c r="P69" i="12"/>
  <c r="P70" i="12"/>
  <c r="P71" i="12"/>
  <c r="P72" i="12"/>
  <c r="P73" i="12"/>
  <c r="P74" i="12"/>
  <c r="P75" i="12"/>
  <c r="P68" i="12"/>
  <c r="P59" i="12"/>
  <c r="P60" i="12"/>
  <c r="P61" i="12"/>
  <c r="P62" i="12"/>
  <c r="P63" i="12"/>
  <c r="P64" i="12"/>
  <c r="P65" i="12"/>
  <c r="P58" i="12"/>
  <c r="P49" i="12"/>
  <c r="P50" i="12"/>
  <c r="P51" i="12"/>
  <c r="P52" i="12"/>
  <c r="P53" i="12"/>
  <c r="P54" i="12"/>
  <c r="P55" i="12"/>
  <c r="P48" i="12"/>
  <c r="P39" i="12"/>
  <c r="P40" i="12"/>
  <c r="P41" i="12"/>
  <c r="P42" i="12"/>
  <c r="P43" i="12"/>
  <c r="P44" i="12"/>
  <c r="P45" i="12"/>
  <c r="P38" i="12"/>
  <c r="N78" i="12"/>
  <c r="P17" i="10"/>
  <c r="M17" i="9"/>
  <c r="M17" i="8"/>
  <c r="H17" i="7"/>
  <c r="L17" i="6"/>
  <c r="N18" i="5"/>
  <c r="N112" i="12"/>
  <c r="N113" i="12"/>
  <c r="N114" i="12"/>
  <c r="R15" i="10"/>
  <c r="R14" i="10"/>
  <c r="R13" i="10"/>
  <c r="R12" i="10"/>
  <c r="R11" i="10"/>
  <c r="R10" i="10"/>
  <c r="R9" i="10"/>
  <c r="R8" i="10"/>
  <c r="V9" i="8"/>
  <c r="V10" i="8"/>
  <c r="V11" i="8"/>
  <c r="V12" i="8"/>
  <c r="V13" i="8"/>
  <c r="V14" i="8"/>
  <c r="V15" i="8"/>
  <c r="V8" i="8"/>
  <c r="U9" i="8"/>
  <c r="U10" i="8"/>
  <c r="X10" i="8" s="1"/>
  <c r="U11" i="8"/>
  <c r="X11" i="8" s="1"/>
  <c r="U12" i="8"/>
  <c r="X12" i="8" s="1"/>
  <c r="U13" i="8"/>
  <c r="X13" i="8" s="1"/>
  <c r="U14" i="8"/>
  <c r="X14" i="8" s="1"/>
  <c r="U15" i="8"/>
  <c r="X15" i="8" s="1"/>
  <c r="U8" i="8"/>
  <c r="Q37" i="8"/>
  <c r="M37" i="8"/>
  <c r="H37" i="8"/>
  <c r="D37" i="8"/>
  <c r="Q9" i="8"/>
  <c r="Q10" i="8"/>
  <c r="Q11" i="8"/>
  <c r="Q12" i="8"/>
  <c r="Q13" i="8"/>
  <c r="Q14" i="8"/>
  <c r="Q15" i="8"/>
  <c r="Q8" i="8"/>
  <c r="P9" i="8"/>
  <c r="P10" i="8"/>
  <c r="P11" i="8"/>
  <c r="P12" i="8"/>
  <c r="P13" i="8"/>
  <c r="P14" i="8"/>
  <c r="P15" i="8"/>
  <c r="Q79" i="12"/>
  <c r="B36" i="13"/>
  <c r="I36" i="13" s="1"/>
  <c r="B38" i="13"/>
  <c r="Q83" i="12"/>
  <c r="B41" i="13"/>
  <c r="O41" i="13" s="1"/>
  <c r="N79" i="12"/>
  <c r="N81" i="12"/>
  <c r="N83" i="12"/>
  <c r="N84" i="12"/>
  <c r="N85" i="12"/>
  <c r="L8" i="7"/>
  <c r="L9" i="7"/>
  <c r="N9" i="7"/>
  <c r="N10" i="7"/>
  <c r="N11" i="7"/>
  <c r="N12" i="7"/>
  <c r="N13" i="7"/>
  <c r="N14" i="7"/>
  <c r="N15" i="7"/>
  <c r="N8" i="7"/>
  <c r="L10" i="7"/>
  <c r="L11" i="7"/>
  <c r="L12" i="7"/>
  <c r="L13" i="7"/>
  <c r="L14" i="7"/>
  <c r="L15" i="7"/>
  <c r="K9" i="7"/>
  <c r="K10" i="7"/>
  <c r="K11" i="7"/>
  <c r="K12" i="7"/>
  <c r="K13" i="7"/>
  <c r="O83" i="12"/>
  <c r="K14" i="7"/>
  <c r="K15" i="7"/>
  <c r="K8" i="7"/>
  <c r="S8" i="6"/>
  <c r="O8" i="6"/>
  <c r="B50" i="13"/>
  <c r="Q8" i="9"/>
  <c r="P8" i="9"/>
  <c r="O98" i="12" s="1"/>
  <c r="S8" i="9"/>
  <c r="AH10" i="5"/>
  <c r="AH11" i="5"/>
  <c r="AH12" i="5"/>
  <c r="AH13" i="5"/>
  <c r="AH14" i="5"/>
  <c r="AH15" i="5"/>
  <c r="AH16" i="5"/>
  <c r="AH9" i="5"/>
  <c r="Z10" i="5"/>
  <c r="Z11" i="5"/>
  <c r="Z12" i="5"/>
  <c r="Z13" i="5"/>
  <c r="Z14" i="5"/>
  <c r="Z15" i="5"/>
  <c r="Z16" i="5"/>
  <c r="AA10" i="5"/>
  <c r="AA11" i="5"/>
  <c r="AA12" i="5"/>
  <c r="AA13" i="5"/>
  <c r="AA14" i="5"/>
  <c r="AA15" i="5"/>
  <c r="AA16" i="5"/>
  <c r="R9" i="4"/>
  <c r="R10" i="4"/>
  <c r="R11" i="4"/>
  <c r="R12" i="4"/>
  <c r="R13" i="4"/>
  <c r="R14" i="4"/>
  <c r="R15" i="4"/>
  <c r="R8" i="4"/>
  <c r="B12" i="13"/>
  <c r="Y12" i="13" s="1"/>
  <c r="Q9" i="4"/>
  <c r="Q10" i="4"/>
  <c r="Q11" i="4"/>
  <c r="Q12" i="4"/>
  <c r="Q13" i="4"/>
  <c r="Q14" i="4"/>
  <c r="Q15" i="4"/>
  <c r="Q8" i="4"/>
  <c r="O9" i="4"/>
  <c r="O10" i="4"/>
  <c r="O11" i="4"/>
  <c r="O12" i="4"/>
  <c r="O13" i="4"/>
  <c r="O14" i="4"/>
  <c r="O15" i="4"/>
  <c r="N9" i="4"/>
  <c r="N10" i="4"/>
  <c r="N11" i="4"/>
  <c r="O51" i="12"/>
  <c r="N12" i="4"/>
  <c r="N13" i="4"/>
  <c r="N14" i="4"/>
  <c r="N15" i="4"/>
  <c r="N8" i="4"/>
  <c r="K9" i="3"/>
  <c r="M9" i="3" s="1"/>
  <c r="K10" i="3"/>
  <c r="M10" i="3" s="1"/>
  <c r="K11" i="3"/>
  <c r="M11" i="3" s="1"/>
  <c r="K12" i="3"/>
  <c r="M12" i="3" s="1"/>
  <c r="K13" i="3"/>
  <c r="M13" i="3" s="1"/>
  <c r="K14" i="3"/>
  <c r="M14" i="3" s="1"/>
  <c r="K15" i="3"/>
  <c r="M15" i="3" s="1"/>
  <c r="K8" i="3"/>
  <c r="M8" i="3" s="1"/>
  <c r="J9" i="3"/>
  <c r="J10" i="3"/>
  <c r="J11" i="3"/>
  <c r="J12" i="3"/>
  <c r="J13" i="3"/>
  <c r="J14" i="3"/>
  <c r="J15" i="3"/>
  <c r="J8" i="3"/>
  <c r="F29" i="5"/>
  <c r="B65" i="13"/>
  <c r="A65" i="13" s="1"/>
  <c r="D65" i="13" s="1"/>
  <c r="B64" i="13"/>
  <c r="O82" i="12"/>
  <c r="O79" i="12"/>
  <c r="Q111" i="12"/>
  <c r="O110" i="12"/>
  <c r="N110" i="12"/>
  <c r="N111" i="12"/>
  <c r="N115" i="12"/>
  <c r="O91" i="12"/>
  <c r="O84" i="12"/>
  <c r="O81" i="12"/>
  <c r="N109" i="12"/>
  <c r="O101" i="12"/>
  <c r="N80" i="12"/>
  <c r="B34" i="13"/>
  <c r="E34" i="13" s="1"/>
  <c r="O103" i="12"/>
  <c r="O102" i="12"/>
  <c r="O55" i="12"/>
  <c r="N55" i="12"/>
  <c r="O48" i="12"/>
  <c r="H50" i="13" l="1"/>
  <c r="H14" i="13"/>
  <c r="B52" i="13"/>
  <c r="P52" i="13" s="1"/>
  <c r="B56" i="13"/>
  <c r="E56" i="13" s="1"/>
  <c r="B55" i="13"/>
  <c r="H55" i="13" s="1"/>
  <c r="Y8" i="8"/>
  <c r="Y9" i="8"/>
  <c r="Q94" i="12"/>
  <c r="N92" i="12"/>
  <c r="O92" i="12"/>
  <c r="P46" i="13"/>
  <c r="E46" i="13"/>
  <c r="Q92" i="12"/>
  <c r="N91" i="12"/>
  <c r="T8" i="7"/>
  <c r="P34" i="13"/>
  <c r="M34" i="13"/>
  <c r="N34" i="13" s="1"/>
  <c r="N70" i="12"/>
  <c r="B31" i="13"/>
  <c r="AJ31" i="13" s="1"/>
  <c r="AK9" i="5"/>
  <c r="T11" i="13"/>
  <c r="B13" i="13"/>
  <c r="G13" i="13" s="1"/>
  <c r="S11" i="13"/>
  <c r="A11" i="13"/>
  <c r="D11" i="13" s="1"/>
  <c r="E11" i="13"/>
  <c r="Q11" i="13"/>
  <c r="V12" i="13"/>
  <c r="F12" i="13"/>
  <c r="L11" i="13"/>
  <c r="AA12" i="13"/>
  <c r="T12" i="13"/>
  <c r="AA11" i="13"/>
  <c r="B15" i="13"/>
  <c r="X15" i="13" s="1"/>
  <c r="W12" i="13"/>
  <c r="A12" i="13"/>
  <c r="D12" i="13" s="1"/>
  <c r="Q12" i="13"/>
  <c r="I11" i="13"/>
  <c r="F11" i="13"/>
  <c r="L12" i="13"/>
  <c r="P11" i="13"/>
  <c r="C11" i="13"/>
  <c r="Z11" i="13"/>
  <c r="S17" i="13"/>
  <c r="H17" i="13"/>
  <c r="A17" i="13"/>
  <c r="D17" i="13" s="1"/>
  <c r="V17" i="13"/>
  <c r="C17" i="13"/>
  <c r="I17" i="13"/>
  <c r="F17" i="13"/>
  <c r="R17" i="13"/>
  <c r="J12" i="13"/>
  <c r="O17" i="13"/>
  <c r="AA17" i="13"/>
  <c r="T17" i="13"/>
  <c r="Z17" i="13"/>
  <c r="Y17" i="13"/>
  <c r="B16" i="13"/>
  <c r="L16" i="13" s="1"/>
  <c r="Q17" i="13"/>
  <c r="P17" i="13"/>
  <c r="X12" i="13"/>
  <c r="L17" i="13"/>
  <c r="X17" i="13"/>
  <c r="K12" i="13"/>
  <c r="S12" i="13"/>
  <c r="R4" i="13"/>
  <c r="M4" i="13"/>
  <c r="B3" i="13"/>
  <c r="J3" i="13" s="1"/>
  <c r="T9" i="13"/>
  <c r="K9" i="13"/>
  <c r="J9" i="13"/>
  <c r="H9" i="13"/>
  <c r="A9" i="13"/>
  <c r="D9" i="13" s="1"/>
  <c r="I9" i="13"/>
  <c r="O41" i="12"/>
  <c r="O46" i="12" s="1"/>
  <c r="G21" i="12" s="1"/>
  <c r="N41" i="12"/>
  <c r="N9" i="13"/>
  <c r="C9" i="13"/>
  <c r="E9" i="13"/>
  <c r="Q9" i="13"/>
  <c r="S9" i="13"/>
  <c r="B45" i="13"/>
  <c r="H45" i="13" s="1"/>
  <c r="N94" i="12"/>
  <c r="O94" i="12"/>
  <c r="F46" i="13"/>
  <c r="O90" i="12"/>
  <c r="N90" i="12"/>
  <c r="O95" i="12"/>
  <c r="P4" i="13"/>
  <c r="M9" i="13"/>
  <c r="O9" i="13"/>
  <c r="F9" i="13"/>
  <c r="P9" i="13"/>
  <c r="J4" i="13"/>
  <c r="N44" i="12"/>
  <c r="L9" i="13"/>
  <c r="I4" i="13"/>
  <c r="B2" i="13"/>
  <c r="E2" i="13" s="1"/>
  <c r="R9" i="13"/>
  <c r="C4" i="13"/>
  <c r="B5" i="13"/>
  <c r="N5" i="13" s="1"/>
  <c r="Q45" i="12"/>
  <c r="H4" i="13"/>
  <c r="F4" i="13"/>
  <c r="N43" i="12"/>
  <c r="L4" i="13"/>
  <c r="O17" i="3"/>
  <c r="A4" i="13"/>
  <c r="D4" i="13" s="1"/>
  <c r="Q4" i="13"/>
  <c r="K4" i="13"/>
  <c r="T4" i="13"/>
  <c r="E4" i="13"/>
  <c r="N38" i="12"/>
  <c r="B7" i="13"/>
  <c r="J7" i="13" s="1"/>
  <c r="N17" i="3"/>
  <c r="N45" i="12"/>
  <c r="Z12" i="13"/>
  <c r="C41" i="13"/>
  <c r="S41" i="13" s="1"/>
  <c r="G14" i="13"/>
  <c r="F41" i="13"/>
  <c r="P96" i="12"/>
  <c r="E26" i="12" s="1"/>
  <c r="Q41" i="13"/>
  <c r="AC41" i="13"/>
  <c r="A14" i="13"/>
  <c r="D14" i="13" s="1"/>
  <c r="P14" i="13"/>
  <c r="P12" i="13"/>
  <c r="K41" i="13"/>
  <c r="N51" i="12"/>
  <c r="G12" i="13"/>
  <c r="Q85" i="12"/>
  <c r="W14" i="13"/>
  <c r="Q14" i="13"/>
  <c r="C12" i="13"/>
  <c r="P106" i="12"/>
  <c r="E27" i="12" s="1"/>
  <c r="E12" i="13"/>
  <c r="Y46" i="13"/>
  <c r="Q34" i="13"/>
  <c r="O34" i="13"/>
  <c r="I34" i="13"/>
  <c r="J34" i="13"/>
  <c r="AN34" i="13"/>
  <c r="R34" i="13"/>
  <c r="B53" i="13"/>
  <c r="A53" i="13" s="1"/>
  <c r="D53" i="13" s="1"/>
  <c r="Q108" i="12"/>
  <c r="Q71" i="12"/>
  <c r="O71" i="12"/>
  <c r="X16" i="5"/>
  <c r="AC16" i="5" s="1"/>
  <c r="W16" i="5"/>
  <c r="X11" i="5"/>
  <c r="AC11" i="5" s="1"/>
  <c r="W11" i="5"/>
  <c r="X10" i="5"/>
  <c r="AC10" i="5" s="1"/>
  <c r="W10" i="5"/>
  <c r="AB10" i="5" s="1"/>
  <c r="AD10" i="5" s="1"/>
  <c r="X12" i="5"/>
  <c r="AC12" i="5" s="1"/>
  <c r="W12" i="5"/>
  <c r="X15" i="5"/>
  <c r="AC15" i="5" s="1"/>
  <c r="W15" i="5"/>
  <c r="AB15" i="5" s="1"/>
  <c r="AD15" i="5" s="1"/>
  <c r="X14" i="5"/>
  <c r="AC14" i="5" s="1"/>
  <c r="W14" i="5"/>
  <c r="AB14" i="5" s="1"/>
  <c r="AD14" i="5" s="1"/>
  <c r="X13" i="5"/>
  <c r="AC13" i="5" s="1"/>
  <c r="W13" i="5"/>
  <c r="B35" i="13"/>
  <c r="Q35" i="13" s="1"/>
  <c r="Q82" i="12"/>
  <c r="Q98" i="12"/>
  <c r="N105" i="12"/>
  <c r="N104" i="12"/>
  <c r="N103" i="12"/>
  <c r="N102" i="12"/>
  <c r="N101" i="12"/>
  <c r="N99" i="12"/>
  <c r="B30" i="13"/>
  <c r="S30" i="13" s="1"/>
  <c r="Q68" i="12"/>
  <c r="Q115" i="12"/>
  <c r="I65" i="13"/>
  <c r="BC65" i="13"/>
  <c r="BD65" i="13"/>
  <c r="P65" i="13"/>
  <c r="G65" i="13"/>
  <c r="AT65" i="13"/>
  <c r="B63" i="13"/>
  <c r="M63" i="13" s="1"/>
  <c r="B61" i="13"/>
  <c r="BF61" i="13" s="1"/>
  <c r="BC64" i="13"/>
  <c r="N64" i="13"/>
  <c r="BD64" i="13"/>
  <c r="BE64" i="13"/>
  <c r="O64" i="13"/>
  <c r="AN64" i="13"/>
  <c r="C64" i="13"/>
  <c r="AT64" i="13"/>
  <c r="P64" i="13"/>
  <c r="BF64" i="13"/>
  <c r="I64" i="13"/>
  <c r="Z64" i="13"/>
  <c r="K64" i="13"/>
  <c r="F64" i="13"/>
  <c r="J64" i="13"/>
  <c r="M64" i="13"/>
  <c r="A64" i="13"/>
  <c r="D64" i="13" s="1"/>
  <c r="BB64" i="13"/>
  <c r="G64" i="13"/>
  <c r="E64" i="13"/>
  <c r="H64" i="13"/>
  <c r="BA64" i="13"/>
  <c r="Q64" i="13"/>
  <c r="L64" i="13"/>
  <c r="J58" i="13"/>
  <c r="H58" i="13"/>
  <c r="A58" i="13"/>
  <c r="D58" i="13" s="1"/>
  <c r="AN58" i="13"/>
  <c r="P58" i="13"/>
  <c r="E58" i="13"/>
  <c r="BA58" i="13"/>
  <c r="BF58" i="13"/>
  <c r="BE58" i="13"/>
  <c r="O58" i="13"/>
  <c r="BB58" i="13"/>
  <c r="Z58" i="13"/>
  <c r="G58" i="13"/>
  <c r="K58" i="13"/>
  <c r="C58" i="13"/>
  <c r="I58" i="13"/>
  <c r="L58" i="13"/>
  <c r="BC58" i="13"/>
  <c r="BD58" i="13"/>
  <c r="AT58" i="13"/>
  <c r="F58" i="13"/>
  <c r="V17" i="10"/>
  <c r="Q114" i="12"/>
  <c r="B60" i="13"/>
  <c r="P66" i="12"/>
  <c r="E23" i="12" s="1"/>
  <c r="B6" i="13"/>
  <c r="P46" i="12"/>
  <c r="E21" i="12" s="1"/>
  <c r="B8" i="13"/>
  <c r="O8" i="13" s="1"/>
  <c r="N40" i="12"/>
  <c r="N39" i="12"/>
  <c r="P116" i="12"/>
  <c r="E28" i="12" s="1"/>
  <c r="Q58" i="13"/>
  <c r="B47" i="13"/>
  <c r="S47" i="13" s="1"/>
  <c r="P86" i="12"/>
  <c r="E25" i="12" s="1"/>
  <c r="Q48" i="12"/>
  <c r="V17" i="4"/>
  <c r="F57" i="13"/>
  <c r="E57" i="13"/>
  <c r="K57" i="13"/>
  <c r="O57" i="13"/>
  <c r="R57" i="13"/>
  <c r="J57" i="13"/>
  <c r="C57" i="13"/>
  <c r="G57" i="13"/>
  <c r="I57" i="13"/>
  <c r="A57" i="13"/>
  <c r="D57" i="13" s="1"/>
  <c r="M57" i="13"/>
  <c r="N57" i="13" s="1"/>
  <c r="Q57" i="13"/>
  <c r="P57" i="13"/>
  <c r="H57" i="13"/>
  <c r="L57" i="13"/>
  <c r="Q105" i="12"/>
  <c r="B54" i="13"/>
  <c r="X17" i="9"/>
  <c r="B51" i="13"/>
  <c r="G46" i="13"/>
  <c r="L46" i="13"/>
  <c r="K46" i="13"/>
  <c r="Q46" i="13"/>
  <c r="C46" i="13"/>
  <c r="AV46" i="13" s="1"/>
  <c r="M46" i="13"/>
  <c r="N46" i="13" s="1"/>
  <c r="I48" i="13"/>
  <c r="E48" i="13"/>
  <c r="J48" i="13"/>
  <c r="Y48" i="13"/>
  <c r="P48" i="13"/>
  <c r="M48" i="13"/>
  <c r="H48" i="13"/>
  <c r="Q48" i="13"/>
  <c r="G48" i="13"/>
  <c r="R48" i="13"/>
  <c r="F48" i="13"/>
  <c r="K48" i="13"/>
  <c r="N48" i="13"/>
  <c r="A48" i="13"/>
  <c r="D48" i="13" s="1"/>
  <c r="L48" i="13"/>
  <c r="C48" i="13"/>
  <c r="AQ48" i="13" s="1"/>
  <c r="O48" i="13"/>
  <c r="S48" i="13"/>
  <c r="N93" i="12"/>
  <c r="B44" i="13"/>
  <c r="A44" i="13" s="1"/>
  <c r="D44" i="13" s="1"/>
  <c r="Q90" i="12"/>
  <c r="A46" i="13"/>
  <c r="D46" i="13" s="1"/>
  <c r="R46" i="13"/>
  <c r="S46" i="13"/>
  <c r="O46" i="13"/>
  <c r="J46" i="13"/>
  <c r="H46" i="13"/>
  <c r="P38" i="13"/>
  <c r="H38" i="13"/>
  <c r="G38" i="13"/>
  <c r="A38" i="13"/>
  <c r="D38" i="13" s="1"/>
  <c r="O38" i="13"/>
  <c r="E38" i="13"/>
  <c r="AC38" i="13"/>
  <c r="F38" i="13"/>
  <c r="I38" i="13"/>
  <c r="L38" i="13"/>
  <c r="J38" i="13"/>
  <c r="Q38" i="13"/>
  <c r="AN38" i="13"/>
  <c r="K38" i="13"/>
  <c r="M38" i="13"/>
  <c r="N38" i="13" s="1"/>
  <c r="C38" i="13"/>
  <c r="R38" i="13"/>
  <c r="Q80" i="12"/>
  <c r="B39" i="13"/>
  <c r="H36" i="13"/>
  <c r="L36" i="13"/>
  <c r="F36" i="13"/>
  <c r="C36" i="13"/>
  <c r="AT44" i="13" s="1"/>
  <c r="M36" i="13"/>
  <c r="N36" i="13" s="1"/>
  <c r="P76" i="12"/>
  <c r="E24" i="12" s="1"/>
  <c r="AC29" i="13"/>
  <c r="J26" i="13"/>
  <c r="E26" i="13"/>
  <c r="H26" i="13"/>
  <c r="Q26" i="13"/>
  <c r="A26" i="13"/>
  <c r="D26" i="13" s="1"/>
  <c r="AO26" i="13"/>
  <c r="AC26" i="13"/>
  <c r="S26" i="13"/>
  <c r="G26" i="13"/>
  <c r="C29" i="13"/>
  <c r="W17" i="6"/>
  <c r="Q33" i="13"/>
  <c r="AJ33" i="13"/>
  <c r="E33" i="13"/>
  <c r="H33" i="13"/>
  <c r="S33" i="13"/>
  <c r="K33" i="13"/>
  <c r="AP33" i="13"/>
  <c r="AN33" i="13"/>
  <c r="F29" i="13"/>
  <c r="AO29" i="13"/>
  <c r="P26" i="13"/>
  <c r="I26" i="13"/>
  <c r="B32" i="13"/>
  <c r="AJ26" i="13"/>
  <c r="B27" i="13"/>
  <c r="AP26" i="13"/>
  <c r="AN26" i="13"/>
  <c r="L29" i="13"/>
  <c r="R29" i="13"/>
  <c r="Q75" i="12"/>
  <c r="L26" i="13"/>
  <c r="C26" i="13"/>
  <c r="AJ29" i="13"/>
  <c r="AP29" i="13"/>
  <c r="K26" i="13"/>
  <c r="R26" i="13"/>
  <c r="P29" i="13"/>
  <c r="T14" i="13"/>
  <c r="B10" i="13"/>
  <c r="AA10" i="13" s="1"/>
  <c r="S14" i="13"/>
  <c r="R12" i="13"/>
  <c r="E14" i="13"/>
  <c r="Q55" i="12"/>
  <c r="Y14" i="13"/>
  <c r="R14" i="13"/>
  <c r="H12" i="13"/>
  <c r="O11" i="13"/>
  <c r="Q52" i="12"/>
  <c r="N95" i="12"/>
  <c r="U17" i="6"/>
  <c r="N68" i="12"/>
  <c r="W17" i="10"/>
  <c r="O109" i="12"/>
  <c r="O116" i="12" s="1"/>
  <c r="G28" i="12" s="1"/>
  <c r="C14" i="13"/>
  <c r="X17" i="10"/>
  <c r="Q109" i="12"/>
  <c r="B59" i="13"/>
  <c r="N82" i="12"/>
  <c r="N86" i="12" s="1"/>
  <c r="F25" i="12" s="1"/>
  <c r="P17" i="7"/>
  <c r="N108" i="12"/>
  <c r="N116" i="12" s="1"/>
  <c r="F28" i="12" s="1"/>
  <c r="M58" i="13"/>
  <c r="N58" i="13" s="1"/>
  <c r="B37" i="13"/>
  <c r="Q81" i="12"/>
  <c r="R17" i="7"/>
  <c r="G34" i="13"/>
  <c r="L34" i="13"/>
  <c r="A34" i="13"/>
  <c r="D34" i="13" s="1"/>
  <c r="H34" i="13"/>
  <c r="C34" i="13"/>
  <c r="F34" i="13"/>
  <c r="K34" i="13"/>
  <c r="AC34" i="13"/>
  <c r="O50" i="12"/>
  <c r="O12" i="13"/>
  <c r="J36" i="13"/>
  <c r="Q36" i="13"/>
  <c r="K36" i="13"/>
  <c r="G36" i="13"/>
  <c r="A36" i="13"/>
  <c r="D36" i="13" s="1"/>
  <c r="AN36" i="13"/>
  <c r="O36" i="13"/>
  <c r="R36" i="13"/>
  <c r="AC36" i="13"/>
  <c r="P36" i="13"/>
  <c r="E36" i="13"/>
  <c r="Y11" i="13"/>
  <c r="J11" i="13"/>
  <c r="G11" i="13"/>
  <c r="R11" i="13"/>
  <c r="V11" i="13"/>
  <c r="K11" i="13"/>
  <c r="H11" i="13"/>
  <c r="W11" i="13"/>
  <c r="O100" i="12"/>
  <c r="O106" i="12" s="1"/>
  <c r="G27" i="12" s="1"/>
  <c r="N100" i="12"/>
  <c r="O50" i="13"/>
  <c r="I50" i="13"/>
  <c r="C50" i="13"/>
  <c r="L50" i="13"/>
  <c r="J50" i="13"/>
  <c r="P50" i="13"/>
  <c r="E50" i="13"/>
  <c r="R50" i="13"/>
  <c r="M50" i="13"/>
  <c r="N50" i="13" s="1"/>
  <c r="K50" i="13"/>
  <c r="Q50" i="13"/>
  <c r="K14" i="13"/>
  <c r="L14" i="13"/>
  <c r="M26" i="13"/>
  <c r="N26" i="13" s="1"/>
  <c r="A50" i="13"/>
  <c r="D50" i="13" s="1"/>
  <c r="J65" i="13"/>
  <c r="L65" i="13"/>
  <c r="K65" i="13"/>
  <c r="BB65" i="13"/>
  <c r="M65" i="13"/>
  <c r="AN65" i="13"/>
  <c r="BA65" i="13"/>
  <c r="O65" i="13"/>
  <c r="BF65" i="13"/>
  <c r="Z65" i="13"/>
  <c r="E65" i="13"/>
  <c r="C65" i="13"/>
  <c r="BE65" i="13"/>
  <c r="H65" i="13"/>
  <c r="F65" i="13"/>
  <c r="N65" i="13"/>
  <c r="Q65" i="13"/>
  <c r="O78" i="12"/>
  <c r="O86" i="12" s="1"/>
  <c r="G25" i="12" s="1"/>
  <c r="Q17" i="7"/>
  <c r="Q70" i="12"/>
  <c r="B28" i="13"/>
  <c r="AA14" i="13"/>
  <c r="V14" i="13"/>
  <c r="O14" i="13"/>
  <c r="G50" i="13"/>
  <c r="K29" i="13"/>
  <c r="A29" i="13"/>
  <c r="D29" i="13" s="1"/>
  <c r="I29" i="13"/>
  <c r="G29" i="13"/>
  <c r="AN29" i="13"/>
  <c r="M29" i="13"/>
  <c r="N29" i="13" s="1"/>
  <c r="H29" i="13"/>
  <c r="S29" i="13"/>
  <c r="O29" i="13"/>
  <c r="Q29" i="13"/>
  <c r="J29" i="13"/>
  <c r="Q112" i="12"/>
  <c r="B62" i="13"/>
  <c r="F50" i="13"/>
  <c r="S4" i="13"/>
  <c r="O4" i="13"/>
  <c r="G4" i="13"/>
  <c r="F14" i="13"/>
  <c r="G41" i="13"/>
  <c r="R41" i="13"/>
  <c r="H41" i="13"/>
  <c r="J41" i="13"/>
  <c r="M41" i="13"/>
  <c r="N41" i="13" s="1"/>
  <c r="L41" i="13"/>
  <c r="I41" i="13"/>
  <c r="A41" i="13"/>
  <c r="D41" i="13" s="1"/>
  <c r="E41" i="13"/>
  <c r="AN41" i="13"/>
  <c r="P41" i="13"/>
  <c r="P56" i="12"/>
  <c r="E22" i="12" s="1"/>
  <c r="J17" i="13"/>
  <c r="K17" i="13"/>
  <c r="E17" i="13"/>
  <c r="W17" i="13"/>
  <c r="G17" i="13"/>
  <c r="Z14" i="13"/>
  <c r="J14" i="13"/>
  <c r="X14" i="13"/>
  <c r="A33" i="13"/>
  <c r="D33" i="13" s="1"/>
  <c r="AO33" i="13"/>
  <c r="L33" i="13"/>
  <c r="O33" i="13"/>
  <c r="M33" i="13"/>
  <c r="N33" i="13" s="1"/>
  <c r="G33" i="13"/>
  <c r="F33" i="13"/>
  <c r="R33" i="13"/>
  <c r="C33" i="13"/>
  <c r="AC33" i="13"/>
  <c r="I33" i="13"/>
  <c r="J33" i="13"/>
  <c r="P33" i="13"/>
  <c r="B40" i="13"/>
  <c r="Q84" i="12"/>
  <c r="I14" i="13"/>
  <c r="O54" i="12"/>
  <c r="W17" i="9"/>
  <c r="Q40" i="12"/>
  <c r="N42" i="12"/>
  <c r="Q49" i="12"/>
  <c r="I12" i="13"/>
  <c r="M56" i="13"/>
  <c r="N56" i="13" s="1"/>
  <c r="I46" i="13"/>
  <c r="A56" i="13"/>
  <c r="D56" i="13" s="1"/>
  <c r="K56" i="13" l="1"/>
  <c r="Q56" i="13"/>
  <c r="F56" i="13"/>
  <c r="J31" i="13"/>
  <c r="AT49" i="13"/>
  <c r="AU49" i="13"/>
  <c r="K55" i="13"/>
  <c r="F55" i="13"/>
  <c r="R56" i="13"/>
  <c r="H56" i="13"/>
  <c r="G56" i="13"/>
  <c r="M55" i="13"/>
  <c r="N55" i="13" s="1"/>
  <c r="Q55" i="13"/>
  <c r="R55" i="13"/>
  <c r="P56" i="13"/>
  <c r="L56" i="13"/>
  <c r="J56" i="13"/>
  <c r="C56" i="13"/>
  <c r="AZ56" i="13" s="1"/>
  <c r="O56" i="13"/>
  <c r="J55" i="13"/>
  <c r="I56" i="13"/>
  <c r="C55" i="13"/>
  <c r="AZ55" i="13" s="1"/>
  <c r="G55" i="13"/>
  <c r="A55" i="13"/>
  <c r="D55" i="13" s="1"/>
  <c r="I55" i="13"/>
  <c r="L55" i="13"/>
  <c r="C52" i="13"/>
  <c r="T52" i="13" s="1"/>
  <c r="A52" i="13"/>
  <c r="D52" i="13" s="1"/>
  <c r="O52" i="13"/>
  <c r="K52" i="13"/>
  <c r="L52" i="13"/>
  <c r="I52" i="13"/>
  <c r="E52" i="13"/>
  <c r="Q52" i="13"/>
  <c r="M52" i="13"/>
  <c r="N52" i="13" s="1"/>
  <c r="O55" i="13"/>
  <c r="J52" i="13"/>
  <c r="G52" i="13"/>
  <c r="H52" i="13"/>
  <c r="R52" i="13"/>
  <c r="F52" i="13"/>
  <c r="P55" i="13"/>
  <c r="E55" i="13"/>
  <c r="O88" i="12"/>
  <c r="Z8" i="8"/>
  <c r="B42" i="13" s="1"/>
  <c r="AB8" i="8"/>
  <c r="AA8" i="8"/>
  <c r="W8" i="8"/>
  <c r="X8" i="8"/>
  <c r="N88" i="12" s="1"/>
  <c r="Z9" i="8"/>
  <c r="B43" i="13" s="1"/>
  <c r="AA9" i="8"/>
  <c r="AB9" i="8"/>
  <c r="O89" i="12"/>
  <c r="X9" i="8"/>
  <c r="N89" i="12" s="1"/>
  <c r="W9" i="8"/>
  <c r="F45" i="13"/>
  <c r="E47" i="13"/>
  <c r="O45" i="13"/>
  <c r="A45" i="13"/>
  <c r="D45" i="13" s="1"/>
  <c r="P45" i="13"/>
  <c r="K45" i="13"/>
  <c r="J45" i="13"/>
  <c r="R45" i="13"/>
  <c r="M45" i="13"/>
  <c r="L45" i="13"/>
  <c r="I45" i="13"/>
  <c r="Q45" i="13"/>
  <c r="E45" i="13"/>
  <c r="O35" i="13"/>
  <c r="F35" i="13"/>
  <c r="I35" i="13"/>
  <c r="C35" i="13"/>
  <c r="AU43" i="13" s="1"/>
  <c r="A35" i="13"/>
  <c r="D35" i="13" s="1"/>
  <c r="H35" i="13"/>
  <c r="J35" i="13"/>
  <c r="G35" i="13"/>
  <c r="E35" i="13"/>
  <c r="AC35" i="13"/>
  <c r="P35" i="13"/>
  <c r="K35" i="13"/>
  <c r="M35" i="13"/>
  <c r="N35" i="13" s="1"/>
  <c r="L35" i="13"/>
  <c r="N76" i="12"/>
  <c r="F24" i="12" s="1"/>
  <c r="E31" i="13"/>
  <c r="AN31" i="13"/>
  <c r="L30" i="13"/>
  <c r="A31" i="13"/>
  <c r="D31" i="13" s="1"/>
  <c r="F31" i="13"/>
  <c r="AP31" i="13"/>
  <c r="P31" i="13"/>
  <c r="Q31" i="13"/>
  <c r="R31" i="13"/>
  <c r="AO30" i="13"/>
  <c r="M31" i="13"/>
  <c r="N31" i="13" s="1"/>
  <c r="AO31" i="13"/>
  <c r="J30" i="13"/>
  <c r="G30" i="13"/>
  <c r="H31" i="13"/>
  <c r="K31" i="13"/>
  <c r="AC31" i="13"/>
  <c r="L31" i="13"/>
  <c r="C30" i="13"/>
  <c r="C31" i="13"/>
  <c r="I31" i="13"/>
  <c r="Q30" i="13"/>
  <c r="G31" i="13"/>
  <c r="O31" i="13"/>
  <c r="S31" i="13"/>
  <c r="M3" i="13"/>
  <c r="S3" i="13"/>
  <c r="A3" i="13"/>
  <c r="D3" i="13" s="1"/>
  <c r="G3" i="13"/>
  <c r="P3" i="13"/>
  <c r="R3" i="13"/>
  <c r="O3" i="13"/>
  <c r="F3" i="13"/>
  <c r="Q5" i="13"/>
  <c r="K5" i="13"/>
  <c r="AJ9" i="5"/>
  <c r="AN9" i="5"/>
  <c r="AI9" i="5"/>
  <c r="AL9" i="5"/>
  <c r="AM9" i="5"/>
  <c r="Q13" i="13"/>
  <c r="S13" i="13"/>
  <c r="T13" i="13"/>
  <c r="V13" i="13"/>
  <c r="P13" i="13"/>
  <c r="F13" i="13"/>
  <c r="AA13" i="13"/>
  <c r="Y13" i="13"/>
  <c r="C13" i="13"/>
  <c r="J13" i="13"/>
  <c r="K13" i="13"/>
  <c r="H13" i="13"/>
  <c r="R13" i="13"/>
  <c r="X13" i="13"/>
  <c r="Z13" i="13"/>
  <c r="L13" i="13"/>
  <c r="I13" i="13"/>
  <c r="O13" i="13"/>
  <c r="A13" i="13"/>
  <c r="D13" i="13" s="1"/>
  <c r="M13" i="13"/>
  <c r="N13" i="13" s="1"/>
  <c r="E13" i="13"/>
  <c r="W13" i="13"/>
  <c r="J15" i="13"/>
  <c r="AA15" i="13"/>
  <c r="H15" i="13"/>
  <c r="J16" i="13"/>
  <c r="G15" i="13"/>
  <c r="R16" i="13"/>
  <c r="Y16" i="13"/>
  <c r="X16" i="13"/>
  <c r="T15" i="13"/>
  <c r="R15" i="13"/>
  <c r="V16" i="13"/>
  <c r="Q15" i="13"/>
  <c r="I16" i="13"/>
  <c r="K15" i="13"/>
  <c r="E16" i="13"/>
  <c r="S16" i="13"/>
  <c r="Y15" i="13"/>
  <c r="F16" i="13"/>
  <c r="C15" i="13"/>
  <c r="P15" i="13"/>
  <c r="P16" i="13"/>
  <c r="W15" i="13"/>
  <c r="O16" i="13"/>
  <c r="K16" i="13"/>
  <c r="T16" i="13"/>
  <c r="S15" i="13"/>
  <c r="F15" i="13"/>
  <c r="I15" i="13"/>
  <c r="Z15" i="13"/>
  <c r="L15" i="13"/>
  <c r="E15" i="13"/>
  <c r="V15" i="13"/>
  <c r="A15" i="13"/>
  <c r="D15" i="13" s="1"/>
  <c r="G16" i="13"/>
  <c r="AA16" i="13"/>
  <c r="H16" i="13"/>
  <c r="O49" i="12"/>
  <c r="Q16" i="13"/>
  <c r="C16" i="13"/>
  <c r="A16" i="13"/>
  <c r="D16" i="13" s="1"/>
  <c r="Z16" i="13"/>
  <c r="W16" i="13"/>
  <c r="S5" i="13"/>
  <c r="A5" i="13"/>
  <c r="D5" i="13" s="1"/>
  <c r="M2" i="13"/>
  <c r="N2" i="13" s="1"/>
  <c r="S2" i="13"/>
  <c r="K3" i="13"/>
  <c r="Q3" i="13"/>
  <c r="E3" i="13"/>
  <c r="T3" i="13"/>
  <c r="H3" i="13"/>
  <c r="I3" i="13"/>
  <c r="C3" i="13"/>
  <c r="L3" i="13"/>
  <c r="N3" i="13"/>
  <c r="J5" i="13"/>
  <c r="G5" i="13"/>
  <c r="Q46" i="12"/>
  <c r="H21" i="12" s="1"/>
  <c r="C5" i="13"/>
  <c r="M5" i="13"/>
  <c r="F47" i="13"/>
  <c r="N45" i="13"/>
  <c r="C45" i="13"/>
  <c r="Z45" i="13" s="1"/>
  <c r="S45" i="13"/>
  <c r="G45" i="13"/>
  <c r="Y45" i="13"/>
  <c r="O47" i="13"/>
  <c r="A47" i="13"/>
  <c r="D47" i="13" s="1"/>
  <c r="K47" i="13"/>
  <c r="P47" i="13"/>
  <c r="H47" i="13"/>
  <c r="J47" i="13"/>
  <c r="C47" i="13"/>
  <c r="AQ47" i="13" s="1"/>
  <c r="Q47" i="13"/>
  <c r="Y47" i="13"/>
  <c r="L47" i="13"/>
  <c r="R47" i="13"/>
  <c r="M47" i="13"/>
  <c r="N47" i="13"/>
  <c r="Q93" i="12"/>
  <c r="I47" i="13"/>
  <c r="G47" i="13"/>
  <c r="L44" i="13"/>
  <c r="J2" i="13"/>
  <c r="E5" i="13"/>
  <c r="Q2" i="13"/>
  <c r="I5" i="13"/>
  <c r="I2" i="13"/>
  <c r="T5" i="13"/>
  <c r="F5" i="13"/>
  <c r="R2" i="13"/>
  <c r="K2" i="13"/>
  <c r="F2" i="13"/>
  <c r="L5" i="13"/>
  <c r="G2" i="13"/>
  <c r="A2" i="13"/>
  <c r="D2" i="13" s="1"/>
  <c r="T2" i="13"/>
  <c r="H2" i="13"/>
  <c r="P7" i="13"/>
  <c r="P2" i="13"/>
  <c r="P5" i="13"/>
  <c r="L2" i="13"/>
  <c r="O2" i="13"/>
  <c r="R5" i="13"/>
  <c r="O5" i="13"/>
  <c r="C2" i="13"/>
  <c r="H5" i="13"/>
  <c r="N46" i="12"/>
  <c r="F21" i="12" s="1"/>
  <c r="R8" i="13"/>
  <c r="F7" i="13"/>
  <c r="K7" i="13"/>
  <c r="H7" i="13"/>
  <c r="O7" i="13"/>
  <c r="N7" i="13"/>
  <c r="T7" i="13"/>
  <c r="L7" i="13"/>
  <c r="I7" i="13"/>
  <c r="C7" i="13"/>
  <c r="A7" i="13"/>
  <c r="D7" i="13" s="1"/>
  <c r="E7" i="13"/>
  <c r="S7" i="13"/>
  <c r="Q7" i="13"/>
  <c r="R7" i="13"/>
  <c r="M7" i="13"/>
  <c r="G7" i="13"/>
  <c r="I8" i="13"/>
  <c r="G8" i="13"/>
  <c r="Q56" i="12"/>
  <c r="H22" i="12" s="1"/>
  <c r="S8" i="13"/>
  <c r="M8" i="13"/>
  <c r="T8" i="13"/>
  <c r="P8" i="13"/>
  <c r="H8" i="13"/>
  <c r="Q8" i="13"/>
  <c r="A8" i="13"/>
  <c r="D8" i="13" s="1"/>
  <c r="E8" i="13"/>
  <c r="K8" i="13"/>
  <c r="J8" i="13"/>
  <c r="L8" i="13"/>
  <c r="C8" i="13"/>
  <c r="Q76" i="12"/>
  <c r="H24" i="12" s="1"/>
  <c r="Q86" i="12"/>
  <c r="H25" i="12" s="1"/>
  <c r="P53" i="13"/>
  <c r="I53" i="13"/>
  <c r="K53" i="13"/>
  <c r="J53" i="13"/>
  <c r="M53" i="13"/>
  <c r="N53" i="13" s="1"/>
  <c r="E53" i="13"/>
  <c r="C53" i="13"/>
  <c r="S53" i="13" s="1"/>
  <c r="R53" i="13"/>
  <c r="H53" i="13"/>
  <c r="Q53" i="13"/>
  <c r="G53" i="13"/>
  <c r="L53" i="13"/>
  <c r="F53" i="13"/>
  <c r="O53" i="13"/>
  <c r="AF11" i="5"/>
  <c r="AF15" i="5"/>
  <c r="AF14" i="5"/>
  <c r="AF12" i="5"/>
  <c r="AF10" i="5"/>
  <c r="AF16" i="5"/>
  <c r="AF13" i="5"/>
  <c r="AE16" i="5"/>
  <c r="AB16" i="5"/>
  <c r="AD16" i="5" s="1"/>
  <c r="AE12" i="5"/>
  <c r="AB12" i="5"/>
  <c r="AD12" i="5" s="1"/>
  <c r="AE11" i="5"/>
  <c r="AB11" i="5"/>
  <c r="AD11" i="5" s="1"/>
  <c r="AE13" i="5"/>
  <c r="AB13" i="5"/>
  <c r="AD13" i="5" s="1"/>
  <c r="AN30" i="13"/>
  <c r="AJ30" i="13"/>
  <c r="E30" i="13"/>
  <c r="AP30" i="13"/>
  <c r="R30" i="13"/>
  <c r="O30" i="13"/>
  <c r="P30" i="13"/>
  <c r="F30" i="13"/>
  <c r="K30" i="13"/>
  <c r="A30" i="13"/>
  <c r="D30" i="13" s="1"/>
  <c r="I30" i="13"/>
  <c r="M30" i="13"/>
  <c r="N30" i="13" s="1"/>
  <c r="H30" i="13"/>
  <c r="AC30" i="13"/>
  <c r="AE14" i="5"/>
  <c r="AE15" i="5"/>
  <c r="AN35" i="13"/>
  <c r="R35" i="13"/>
  <c r="Q106" i="12"/>
  <c r="H27" i="12" s="1"/>
  <c r="BC61" i="13"/>
  <c r="AT61" i="13"/>
  <c r="BA61" i="13"/>
  <c r="Q61" i="13"/>
  <c r="BC63" i="13"/>
  <c r="H63" i="13"/>
  <c r="BB63" i="13"/>
  <c r="AN63" i="13"/>
  <c r="I63" i="13"/>
  <c r="C63" i="13"/>
  <c r="E63" i="13"/>
  <c r="BF63" i="13"/>
  <c r="BD63" i="13"/>
  <c r="K63" i="13"/>
  <c r="N63" i="13"/>
  <c r="G63" i="13"/>
  <c r="Z63" i="13"/>
  <c r="AT63" i="13"/>
  <c r="Q63" i="13"/>
  <c r="J63" i="13"/>
  <c r="P63" i="13"/>
  <c r="F63" i="13"/>
  <c r="BE63" i="13"/>
  <c r="L63" i="13"/>
  <c r="O63" i="13"/>
  <c r="BA63" i="13"/>
  <c r="A63" i="13"/>
  <c r="D63" i="13" s="1"/>
  <c r="H61" i="13"/>
  <c r="K61" i="13"/>
  <c r="E61" i="13"/>
  <c r="I61" i="13"/>
  <c r="P61" i="13"/>
  <c r="M61" i="13"/>
  <c r="N61" i="13" s="1"/>
  <c r="O61" i="13"/>
  <c r="L61" i="13"/>
  <c r="AN61" i="13"/>
  <c r="J61" i="13"/>
  <c r="Z61" i="13"/>
  <c r="F61" i="13"/>
  <c r="C61" i="13"/>
  <c r="BD61" i="13"/>
  <c r="A61" i="13"/>
  <c r="D61" i="13" s="1"/>
  <c r="BE61" i="13"/>
  <c r="G61" i="13"/>
  <c r="BB61" i="13"/>
  <c r="BA60" i="13"/>
  <c r="BC60" i="13"/>
  <c r="G60" i="13"/>
  <c r="J60" i="13"/>
  <c r="BE60" i="13"/>
  <c r="A60" i="13"/>
  <c r="D60" i="13" s="1"/>
  <c r="P60" i="13"/>
  <c r="O60" i="13"/>
  <c r="BB60" i="13"/>
  <c r="L60" i="13"/>
  <c r="AN60" i="13"/>
  <c r="I60" i="13"/>
  <c r="H60" i="13"/>
  <c r="AT60" i="13"/>
  <c r="Q60" i="13"/>
  <c r="M60" i="13"/>
  <c r="N60" i="13" s="1"/>
  <c r="BF60" i="13"/>
  <c r="K60" i="13"/>
  <c r="Z60" i="13"/>
  <c r="BD60" i="13"/>
  <c r="C60" i="13"/>
  <c r="E60" i="13"/>
  <c r="F60" i="13"/>
  <c r="Q116" i="12"/>
  <c r="H28" i="12" s="1"/>
  <c r="G6" i="13"/>
  <c r="E6" i="13"/>
  <c r="T6" i="13"/>
  <c r="M6" i="13"/>
  <c r="H6" i="13"/>
  <c r="R6" i="13"/>
  <c r="F6" i="13"/>
  <c r="P6" i="13"/>
  <c r="S6" i="13"/>
  <c r="O6" i="13"/>
  <c r="N6" i="13"/>
  <c r="K6" i="13"/>
  <c r="I6" i="13"/>
  <c r="C6" i="13"/>
  <c r="J6" i="13"/>
  <c r="L6" i="13"/>
  <c r="A6" i="13"/>
  <c r="D6" i="13" s="1"/>
  <c r="Q6" i="13"/>
  <c r="N8" i="13"/>
  <c r="F8" i="13"/>
  <c r="U17" i="4"/>
  <c r="O52" i="12"/>
  <c r="AE10" i="5"/>
  <c r="K51" i="13"/>
  <c r="C51" i="13"/>
  <c r="H51" i="13"/>
  <c r="P51" i="13"/>
  <c r="J51" i="13"/>
  <c r="A51" i="13"/>
  <c r="D51" i="13" s="1"/>
  <c r="O51" i="13"/>
  <c r="G51" i="13"/>
  <c r="E51" i="13"/>
  <c r="F51" i="13"/>
  <c r="I51" i="13"/>
  <c r="M51" i="13"/>
  <c r="N51" i="13" s="1"/>
  <c r="Q51" i="13"/>
  <c r="R51" i="13"/>
  <c r="L51" i="13"/>
  <c r="F54" i="13"/>
  <c r="O54" i="13"/>
  <c r="H54" i="13"/>
  <c r="M54" i="13"/>
  <c r="N54" i="13" s="1"/>
  <c r="I54" i="13"/>
  <c r="P54" i="13"/>
  <c r="L54" i="13"/>
  <c r="C54" i="13"/>
  <c r="A54" i="13"/>
  <c r="D54" i="13" s="1"/>
  <c r="J54" i="13"/>
  <c r="R54" i="13"/>
  <c r="E54" i="13"/>
  <c r="K54" i="13"/>
  <c r="G54" i="13"/>
  <c r="Q54" i="13"/>
  <c r="S57" i="13"/>
  <c r="AW57" i="13"/>
  <c r="V57" i="13"/>
  <c r="AY57" i="13"/>
  <c r="AZ57" i="13"/>
  <c r="AX57" i="13"/>
  <c r="T57" i="13"/>
  <c r="AV57" i="13"/>
  <c r="AS48" i="13"/>
  <c r="AS46" i="13"/>
  <c r="AR46" i="13"/>
  <c r="Z46" i="13"/>
  <c r="AQ46" i="13"/>
  <c r="Y17" i="8"/>
  <c r="AV48" i="13"/>
  <c r="Z48" i="13"/>
  <c r="AR48" i="13"/>
  <c r="Q44" i="13"/>
  <c r="E44" i="13"/>
  <c r="P44" i="13"/>
  <c r="M44" i="13"/>
  <c r="N44" i="13" s="1"/>
  <c r="I44" i="13"/>
  <c r="C44" i="13"/>
  <c r="H44" i="13"/>
  <c r="R44" i="13"/>
  <c r="K44" i="13"/>
  <c r="Y44" i="13"/>
  <c r="G44" i="13"/>
  <c r="F44" i="13"/>
  <c r="S44" i="13"/>
  <c r="O44" i="13"/>
  <c r="J44" i="13"/>
  <c r="AU44" i="13"/>
  <c r="S36" i="13"/>
  <c r="Q39" i="13"/>
  <c r="L39" i="13"/>
  <c r="E39" i="13"/>
  <c r="M39" i="13"/>
  <c r="N39" i="13" s="1"/>
  <c r="AN39" i="13"/>
  <c r="P39" i="13"/>
  <c r="G39" i="13"/>
  <c r="O39" i="13"/>
  <c r="F39" i="13"/>
  <c r="A39" i="13"/>
  <c r="D39" i="13" s="1"/>
  <c r="C39" i="13"/>
  <c r="R39" i="13"/>
  <c r="I39" i="13"/>
  <c r="H39" i="13"/>
  <c r="J39" i="13"/>
  <c r="K39" i="13"/>
  <c r="AC39" i="13"/>
  <c r="AT46" i="13"/>
  <c r="S38" i="13"/>
  <c r="AU46" i="13"/>
  <c r="L27" i="13"/>
  <c r="H27" i="13"/>
  <c r="G27" i="13"/>
  <c r="AC27" i="13"/>
  <c r="R27" i="13"/>
  <c r="S27" i="13"/>
  <c r="AO27" i="13"/>
  <c r="I27" i="13"/>
  <c r="P27" i="13"/>
  <c r="AJ27" i="13"/>
  <c r="AP27" i="13"/>
  <c r="C27" i="13"/>
  <c r="Q27" i="13"/>
  <c r="E27" i="13"/>
  <c r="O27" i="13"/>
  <c r="AN27" i="13"/>
  <c r="J27" i="13"/>
  <c r="F27" i="13"/>
  <c r="M27" i="13"/>
  <c r="N27" i="13" s="1"/>
  <c r="A27" i="13"/>
  <c r="D27" i="13" s="1"/>
  <c r="K27" i="13"/>
  <c r="L32" i="13"/>
  <c r="G32" i="13"/>
  <c r="AN32" i="13"/>
  <c r="E32" i="13"/>
  <c r="K32" i="13"/>
  <c r="Q32" i="13"/>
  <c r="O32" i="13"/>
  <c r="A32" i="13"/>
  <c r="D32" i="13" s="1"/>
  <c r="AJ32" i="13"/>
  <c r="P32" i="13"/>
  <c r="F32" i="13"/>
  <c r="M32" i="13"/>
  <c r="N32" i="13" s="1"/>
  <c r="H32" i="13"/>
  <c r="S32" i="13"/>
  <c r="I32" i="13"/>
  <c r="J32" i="13"/>
  <c r="C32" i="13"/>
  <c r="R32" i="13"/>
  <c r="AC32" i="13"/>
  <c r="AO32" i="13"/>
  <c r="AP32" i="13"/>
  <c r="O10" i="13"/>
  <c r="X10" i="13"/>
  <c r="A10" i="13"/>
  <c r="D10" i="13" s="1"/>
  <c r="J10" i="13"/>
  <c r="Y10" i="13"/>
  <c r="Z10" i="13"/>
  <c r="G10" i="13"/>
  <c r="I10" i="13"/>
  <c r="W10" i="13"/>
  <c r="H10" i="13"/>
  <c r="T10" i="13"/>
  <c r="Q10" i="13"/>
  <c r="E10" i="13"/>
  <c r="C10" i="13"/>
  <c r="K10" i="13"/>
  <c r="L10" i="13"/>
  <c r="F10" i="13"/>
  <c r="S10" i="13"/>
  <c r="R10" i="13"/>
  <c r="V10" i="13"/>
  <c r="P10" i="13"/>
  <c r="C59" i="13"/>
  <c r="O59" i="13"/>
  <c r="BE59" i="13"/>
  <c r="A59" i="13"/>
  <c r="D59" i="13" s="1"/>
  <c r="AT59" i="13"/>
  <c r="E59" i="13"/>
  <c r="M59" i="13"/>
  <c r="N59" i="13" s="1"/>
  <c r="P59" i="13"/>
  <c r="BD59" i="13"/>
  <c r="K59" i="13"/>
  <c r="BC59" i="13"/>
  <c r="J59" i="13"/>
  <c r="AN59" i="13"/>
  <c r="G59" i="13"/>
  <c r="L59" i="13"/>
  <c r="BB59" i="13"/>
  <c r="Q59" i="13"/>
  <c r="Z59" i="13"/>
  <c r="H59" i="13"/>
  <c r="F59" i="13"/>
  <c r="I59" i="13"/>
  <c r="BF59" i="13"/>
  <c r="BA59" i="13"/>
  <c r="L40" i="13"/>
  <c r="R40" i="13"/>
  <c r="C40" i="13"/>
  <c r="J40" i="13"/>
  <c r="H40" i="13"/>
  <c r="G40" i="13"/>
  <c r="AC40" i="13"/>
  <c r="I40" i="13"/>
  <c r="E40" i="13"/>
  <c r="M40" i="13"/>
  <c r="N40" i="13" s="1"/>
  <c r="A40" i="13"/>
  <c r="D40" i="13" s="1"/>
  <c r="AN40" i="13"/>
  <c r="O40" i="13"/>
  <c r="K40" i="13"/>
  <c r="F40" i="13"/>
  <c r="P40" i="13"/>
  <c r="Q40" i="13"/>
  <c r="V17" i="6"/>
  <c r="O26" i="13"/>
  <c r="O68" i="12"/>
  <c r="O76" i="12" s="1"/>
  <c r="G24" i="12" s="1"/>
  <c r="N48" i="12"/>
  <c r="M10" i="13"/>
  <c r="N10" i="13" s="1"/>
  <c r="V17" i="9"/>
  <c r="N98" i="12"/>
  <c r="N106" i="12" s="1"/>
  <c r="F27" i="12" s="1"/>
  <c r="J62" i="13"/>
  <c r="I62" i="13"/>
  <c r="O62" i="13"/>
  <c r="Q62" i="13"/>
  <c r="BE62" i="13"/>
  <c r="E62" i="13"/>
  <c r="F62" i="13"/>
  <c r="BB62" i="13"/>
  <c r="Z62" i="13"/>
  <c r="BF62" i="13"/>
  <c r="P62" i="13"/>
  <c r="AT62" i="13"/>
  <c r="M62" i="13"/>
  <c r="N62" i="13" s="1"/>
  <c r="H62" i="13"/>
  <c r="BC62" i="13"/>
  <c r="C62" i="13"/>
  <c r="G62" i="13"/>
  <c r="BD62" i="13"/>
  <c r="AN62" i="13"/>
  <c r="L62" i="13"/>
  <c r="A62" i="13"/>
  <c r="D62" i="13" s="1"/>
  <c r="K62" i="13"/>
  <c r="BA62" i="13"/>
  <c r="M16" i="13"/>
  <c r="N16" i="13" s="1"/>
  <c r="N54" i="12"/>
  <c r="I37" i="13"/>
  <c r="H37" i="13"/>
  <c r="L37" i="13"/>
  <c r="R37" i="13"/>
  <c r="A37" i="13"/>
  <c r="D37" i="13" s="1"/>
  <c r="E37" i="13"/>
  <c r="C37" i="13"/>
  <c r="F37" i="13"/>
  <c r="AC37" i="13"/>
  <c r="Q37" i="13"/>
  <c r="P37" i="13"/>
  <c r="G37" i="13"/>
  <c r="J37" i="13"/>
  <c r="AN37" i="13"/>
  <c r="O37" i="13"/>
  <c r="M37" i="13"/>
  <c r="N37" i="13" s="1"/>
  <c r="K37" i="13"/>
  <c r="N49" i="12"/>
  <c r="M11" i="13"/>
  <c r="N11" i="13" s="1"/>
  <c r="AW50" i="13"/>
  <c r="AV50" i="13"/>
  <c r="AY50" i="13"/>
  <c r="S50" i="13"/>
  <c r="T50" i="13"/>
  <c r="AZ50" i="13"/>
  <c r="AX50" i="13"/>
  <c r="V50" i="13"/>
  <c r="S34" i="13"/>
  <c r="AT42" i="13"/>
  <c r="AU42" i="13"/>
  <c r="Q95" i="12"/>
  <c r="B49" i="13"/>
  <c r="M17" i="3"/>
  <c r="AZ52" i="13"/>
  <c r="S52" i="13"/>
  <c r="AV52" i="13"/>
  <c r="V52" i="13"/>
  <c r="AW52" i="13"/>
  <c r="A28" i="13"/>
  <c r="D28" i="13" s="1"/>
  <c r="O28" i="13"/>
  <c r="R28" i="13"/>
  <c r="I28" i="13"/>
  <c r="F28" i="13"/>
  <c r="AJ28" i="13"/>
  <c r="K28" i="13"/>
  <c r="G28" i="13"/>
  <c r="L28" i="13"/>
  <c r="AC28" i="13"/>
  <c r="Q28" i="13"/>
  <c r="AO28" i="13"/>
  <c r="S28" i="13"/>
  <c r="AP28" i="13"/>
  <c r="J28" i="13"/>
  <c r="C28" i="13"/>
  <c r="E28" i="13"/>
  <c r="H28" i="13"/>
  <c r="AN28" i="13"/>
  <c r="M28" i="13"/>
  <c r="N28" i="13" s="1"/>
  <c r="P28" i="13"/>
  <c r="M12" i="13"/>
  <c r="N12" i="13" s="1"/>
  <c r="N50" i="12"/>
  <c r="O15" i="13"/>
  <c r="O53" i="12"/>
  <c r="AX52" i="13" l="1"/>
  <c r="AY52" i="13"/>
  <c r="V56" i="13"/>
  <c r="Q89" i="12"/>
  <c r="T56" i="13"/>
  <c r="S55" i="13"/>
  <c r="AX56" i="13"/>
  <c r="S56" i="13"/>
  <c r="AW56" i="13"/>
  <c r="AW55" i="13"/>
  <c r="AV56" i="13"/>
  <c r="AY56" i="13"/>
  <c r="AV55" i="13"/>
  <c r="AX55" i="13"/>
  <c r="AY55" i="13"/>
  <c r="V55" i="13"/>
  <c r="T55" i="13"/>
  <c r="AZ53" i="13"/>
  <c r="T53" i="13"/>
  <c r="AY53" i="13"/>
  <c r="AV53" i="13"/>
  <c r="L43" i="13"/>
  <c r="Q43" i="13"/>
  <c r="C43" i="13"/>
  <c r="Z43" i="13" s="1"/>
  <c r="K43" i="13"/>
  <c r="F43" i="13"/>
  <c r="H43" i="13"/>
  <c r="E43" i="13"/>
  <c r="A43" i="13"/>
  <c r="D43" i="13" s="1"/>
  <c r="P43" i="13"/>
  <c r="J43" i="13"/>
  <c r="O43" i="13"/>
  <c r="Y43" i="13"/>
  <c r="M43" i="13"/>
  <c r="N43" i="13" s="1"/>
  <c r="S43" i="13"/>
  <c r="R43" i="13"/>
  <c r="G43" i="13"/>
  <c r="I43" i="13"/>
  <c r="O96" i="12"/>
  <c r="G26" i="12" s="1"/>
  <c r="N96" i="12"/>
  <c r="F26" i="12" s="1"/>
  <c r="X17" i="8"/>
  <c r="AR47" i="13"/>
  <c r="AS47" i="13"/>
  <c r="AR45" i="13"/>
  <c r="S35" i="13"/>
  <c r="AT43" i="13"/>
  <c r="O56" i="12"/>
  <c r="G22" i="12" s="1"/>
  <c r="AS45" i="13"/>
  <c r="Z47" i="13"/>
  <c r="AV47" i="13"/>
  <c r="AQ45" i="13"/>
  <c r="AV45" i="13"/>
  <c r="AW53" i="13"/>
  <c r="AX53" i="13"/>
  <c r="V53" i="13"/>
  <c r="AG12" i="5"/>
  <c r="AG13" i="5"/>
  <c r="AG14" i="5"/>
  <c r="AG16" i="5"/>
  <c r="AG15" i="5"/>
  <c r="AG10" i="5"/>
  <c r="AG11" i="5"/>
  <c r="O63" i="12"/>
  <c r="N52" i="12"/>
  <c r="M14" i="13"/>
  <c r="N14" i="13" s="1"/>
  <c r="T17" i="4"/>
  <c r="T51" i="13"/>
  <c r="AY51" i="13"/>
  <c r="V51" i="13"/>
  <c r="AZ51" i="13"/>
  <c r="AX51" i="13"/>
  <c r="AW51" i="13"/>
  <c r="AV51" i="13"/>
  <c r="S51" i="13"/>
  <c r="AW54" i="13"/>
  <c r="T54" i="13"/>
  <c r="AX54" i="13"/>
  <c r="AY54" i="13"/>
  <c r="AZ54" i="13"/>
  <c r="V54" i="13"/>
  <c r="S54" i="13"/>
  <c r="AV54" i="13"/>
  <c r="Q88" i="12"/>
  <c r="Z44" i="13"/>
  <c r="AV44" i="13"/>
  <c r="AQ44" i="13"/>
  <c r="AR44" i="13"/>
  <c r="AS44" i="13"/>
  <c r="AU47" i="13"/>
  <c r="AT47" i="13"/>
  <c r="S39" i="13"/>
  <c r="M15" i="13"/>
  <c r="N15" i="13" s="1"/>
  <c r="N53" i="12"/>
  <c r="AU48" i="13"/>
  <c r="S40" i="13"/>
  <c r="AT48" i="13"/>
  <c r="F49" i="13"/>
  <c r="S49" i="13"/>
  <c r="H49" i="13"/>
  <c r="O49" i="13"/>
  <c r="E49" i="13"/>
  <c r="G49" i="13"/>
  <c r="I49" i="13"/>
  <c r="L49" i="13"/>
  <c r="A49" i="13"/>
  <c r="D49" i="13" s="1"/>
  <c r="K49" i="13"/>
  <c r="J49" i="13"/>
  <c r="P49" i="13"/>
  <c r="Q49" i="13"/>
  <c r="Y49" i="13"/>
  <c r="C49" i="13"/>
  <c r="R49" i="13"/>
  <c r="M49" i="13"/>
  <c r="N49" i="13" s="1"/>
  <c r="H42" i="13"/>
  <c r="A42" i="13"/>
  <c r="D42" i="13" s="1"/>
  <c r="E42" i="13"/>
  <c r="Y42" i="13"/>
  <c r="O42" i="13"/>
  <c r="I42" i="13"/>
  <c r="G42" i="13"/>
  <c r="S42" i="13"/>
  <c r="M42" i="13"/>
  <c r="N42" i="13" s="1"/>
  <c r="F42" i="13"/>
  <c r="J42" i="13"/>
  <c r="R42" i="13"/>
  <c r="L42" i="13"/>
  <c r="C42" i="13"/>
  <c r="K42" i="13"/>
  <c r="P42" i="13"/>
  <c r="Q42" i="13"/>
  <c r="AU45" i="13"/>
  <c r="S37" i="13"/>
  <c r="AT45" i="13"/>
  <c r="AQ43" i="13" l="1"/>
  <c r="Q96" i="12"/>
  <c r="H26" i="12" s="1"/>
  <c r="AR43" i="13"/>
  <c r="AS43" i="13"/>
  <c r="AV43" i="13"/>
  <c r="N56" i="12"/>
  <c r="F22" i="12" s="1"/>
  <c r="L23" i="13"/>
  <c r="N63" i="12"/>
  <c r="O58" i="12"/>
  <c r="AK18" i="5"/>
  <c r="N62" i="12"/>
  <c r="O62" i="12"/>
  <c r="N59" i="12"/>
  <c r="O59" i="12"/>
  <c r="O65" i="12"/>
  <c r="N65" i="12"/>
  <c r="O61" i="12"/>
  <c r="N61" i="12"/>
  <c r="O60" i="12"/>
  <c r="N60" i="12"/>
  <c r="N58" i="12"/>
  <c r="L18" i="13"/>
  <c r="B18" i="13"/>
  <c r="AI18" i="13" s="1"/>
  <c r="Q58" i="12"/>
  <c r="AQ42" i="13"/>
  <c r="AV42" i="13"/>
  <c r="Z42" i="13"/>
  <c r="AR42" i="13"/>
  <c r="AS42" i="13"/>
  <c r="AR49" i="13"/>
  <c r="AV49" i="13"/>
  <c r="Z49" i="13"/>
  <c r="AS49" i="13"/>
  <c r="AQ49" i="13"/>
  <c r="B23" i="13" l="1"/>
  <c r="AB23" i="13" s="1"/>
  <c r="O64" i="12"/>
  <c r="O66" i="12" s="1"/>
  <c r="G23" i="12" s="1"/>
  <c r="F14" i="12" s="1"/>
  <c r="Q63" i="12"/>
  <c r="AL18" i="5"/>
  <c r="N64" i="12"/>
  <c r="N66" i="12" s="1"/>
  <c r="F23" i="12" s="1"/>
  <c r="F15" i="12" s="1"/>
  <c r="L20" i="13"/>
  <c r="B20" i="13"/>
  <c r="Q60" i="12"/>
  <c r="L25" i="13"/>
  <c r="B25" i="13"/>
  <c r="Q65" i="12"/>
  <c r="Q59" i="12"/>
  <c r="L19" i="13"/>
  <c r="B19" i="13"/>
  <c r="L21" i="13"/>
  <c r="Q61" i="12"/>
  <c r="B21" i="13"/>
  <c r="B22" i="13"/>
  <c r="L22" i="13"/>
  <c r="Q62" i="12"/>
  <c r="AD18" i="13"/>
  <c r="AN18" i="13"/>
  <c r="Q18" i="13"/>
  <c r="A18" i="13"/>
  <c r="D18" i="13" s="1"/>
  <c r="AH18" i="13"/>
  <c r="AL18" i="13"/>
  <c r="G18" i="13"/>
  <c r="E18" i="13"/>
  <c r="AJ18" i="13"/>
  <c r="AE18" i="13"/>
  <c r="M18" i="13"/>
  <c r="N18" i="13" s="1"/>
  <c r="AG18" i="13"/>
  <c r="K18" i="13"/>
  <c r="I18" i="13"/>
  <c r="AM18" i="13"/>
  <c r="AF18" i="13"/>
  <c r="C18" i="13"/>
  <c r="AB18" i="13"/>
  <c r="J18" i="13"/>
  <c r="P18" i="13"/>
  <c r="AK18" i="13"/>
  <c r="AC18" i="13"/>
  <c r="R18" i="13"/>
  <c r="H18" i="13"/>
  <c r="O18" i="13"/>
  <c r="S18" i="13"/>
  <c r="F18" i="13"/>
  <c r="A23" i="13" l="1"/>
  <c r="D23" i="13" s="1"/>
  <c r="AJ23" i="13"/>
  <c r="AC23" i="13"/>
  <c r="AF23" i="13"/>
  <c r="AL23" i="13"/>
  <c r="S23" i="13"/>
  <c r="M23" i="13"/>
  <c r="N23" i="13" s="1"/>
  <c r="O23" i="13"/>
  <c r="R23" i="13"/>
  <c r="E23" i="13"/>
  <c r="AN23" i="13"/>
  <c r="P23" i="13"/>
  <c r="J23" i="13"/>
  <c r="G23" i="13"/>
  <c r="AH23" i="13"/>
  <c r="AM23" i="13"/>
  <c r="F23" i="13"/>
  <c r="I23" i="13"/>
  <c r="H23" i="13"/>
  <c r="Q64" i="12"/>
  <c r="Q66" i="12" s="1"/>
  <c r="H23" i="12" s="1"/>
  <c r="F16" i="12" s="1"/>
  <c r="C23" i="13"/>
  <c r="AD23" i="13"/>
  <c r="B24" i="13"/>
  <c r="F24" i="13" s="1"/>
  <c r="Q23" i="13"/>
  <c r="AG23" i="13"/>
  <c r="AK23" i="13"/>
  <c r="AE23" i="13"/>
  <c r="L24" i="13"/>
  <c r="K23" i="13"/>
  <c r="AI23" i="13"/>
  <c r="AJ18" i="5"/>
  <c r="E22" i="13"/>
  <c r="AL22" i="13"/>
  <c r="K22" i="13"/>
  <c r="AI22" i="13"/>
  <c r="G22" i="13"/>
  <c r="R22" i="13"/>
  <c r="F22" i="13"/>
  <c r="AC22" i="13"/>
  <c r="AG22" i="13"/>
  <c r="O22" i="13"/>
  <c r="AB22" i="13"/>
  <c r="AM22" i="13"/>
  <c r="AE22" i="13"/>
  <c r="A22" i="13"/>
  <c r="D22" i="13" s="1"/>
  <c r="J22" i="13"/>
  <c r="AD22" i="13"/>
  <c r="P22" i="13"/>
  <c r="C22" i="13"/>
  <c r="AJ22" i="13"/>
  <c r="Q22" i="13"/>
  <c r="AN22" i="13"/>
  <c r="AH22" i="13"/>
  <c r="S22" i="13"/>
  <c r="AF22" i="13"/>
  <c r="AK22" i="13"/>
  <c r="M22" i="13"/>
  <c r="N22" i="13" s="1"/>
  <c r="I22" i="13"/>
  <c r="H22" i="13"/>
  <c r="AN25" i="13"/>
  <c r="AF25" i="13"/>
  <c r="AH25" i="13"/>
  <c r="I25" i="13"/>
  <c r="AB25" i="13"/>
  <c r="AJ25" i="13"/>
  <c r="S25" i="13"/>
  <c r="P25" i="13"/>
  <c r="AG25" i="13"/>
  <c r="AD25" i="13"/>
  <c r="C25" i="13"/>
  <c r="A25" i="13"/>
  <c r="D25" i="13" s="1"/>
  <c r="AM25" i="13"/>
  <c r="AI25" i="13"/>
  <c r="M25" i="13"/>
  <c r="N25" i="13" s="1"/>
  <c r="H25" i="13"/>
  <c r="K25" i="13"/>
  <c r="Q25" i="13"/>
  <c r="F25" i="13"/>
  <c r="AK25" i="13"/>
  <c r="E25" i="13"/>
  <c r="O25" i="13"/>
  <c r="J25" i="13"/>
  <c r="G25" i="13"/>
  <c r="AC25" i="13"/>
  <c r="AL25" i="13"/>
  <c r="R25" i="13"/>
  <c r="AE25" i="13"/>
  <c r="AE20" i="13"/>
  <c r="S20" i="13"/>
  <c r="AF20" i="13"/>
  <c r="H20" i="13"/>
  <c r="O20" i="13"/>
  <c r="J20" i="13"/>
  <c r="P20" i="13"/>
  <c r="K20" i="13"/>
  <c r="AJ20" i="13"/>
  <c r="AK20" i="13"/>
  <c r="R20" i="13"/>
  <c r="AL20" i="13"/>
  <c r="AG20" i="13"/>
  <c r="AB20" i="13"/>
  <c r="C20" i="13"/>
  <c r="AM20" i="13"/>
  <c r="I20" i="13"/>
  <c r="F20" i="13"/>
  <c r="M20" i="13"/>
  <c r="N20" i="13" s="1"/>
  <c r="AI20" i="13"/>
  <c r="AN20" i="13"/>
  <c r="AC20" i="13"/>
  <c r="AD20" i="13"/>
  <c r="A20" i="13"/>
  <c r="D20" i="13" s="1"/>
  <c r="G20" i="13"/>
  <c r="E20" i="13"/>
  <c r="AH20" i="13"/>
  <c r="Q20" i="13"/>
  <c r="M21" i="13"/>
  <c r="N21" i="13" s="1"/>
  <c r="C21" i="13"/>
  <c r="AH21" i="13"/>
  <c r="AL21" i="13"/>
  <c r="A21" i="13"/>
  <c r="D21" i="13" s="1"/>
  <c r="AG21" i="13"/>
  <c r="K21" i="13"/>
  <c r="E21" i="13"/>
  <c r="I21" i="13"/>
  <c r="AE21" i="13"/>
  <c r="AD21" i="13"/>
  <c r="P21" i="13"/>
  <c r="AB21" i="13"/>
  <c r="AK21" i="13"/>
  <c r="Q21" i="13"/>
  <c r="J21" i="13"/>
  <c r="R21" i="13"/>
  <c r="S21" i="13"/>
  <c r="AI21" i="13"/>
  <c r="O21" i="13"/>
  <c r="H21" i="13"/>
  <c r="AJ21" i="13"/>
  <c r="AN21" i="13"/>
  <c r="F21" i="13"/>
  <c r="AC21" i="13"/>
  <c r="AM21" i="13"/>
  <c r="AF21" i="13"/>
  <c r="G21" i="13"/>
  <c r="AE19" i="13"/>
  <c r="AF19" i="13"/>
  <c r="AC19" i="13"/>
  <c r="A19" i="13"/>
  <c r="D19" i="13" s="1"/>
  <c r="S19" i="13"/>
  <c r="Q19" i="13"/>
  <c r="J19" i="13"/>
  <c r="O19" i="13"/>
  <c r="AK19" i="13"/>
  <c r="AJ19" i="13"/>
  <c r="G19" i="13"/>
  <c r="P19" i="13"/>
  <c r="H19" i="13"/>
  <c r="I19" i="13"/>
  <c r="E19" i="13"/>
  <c r="C19" i="13"/>
  <c r="R19" i="13"/>
  <c r="AI19" i="13"/>
  <c r="AB19" i="13"/>
  <c r="AM19" i="13"/>
  <c r="F19" i="13"/>
  <c r="M19" i="13"/>
  <c r="N19" i="13" s="1"/>
  <c r="AD19" i="13"/>
  <c r="AH19" i="13"/>
  <c r="K19" i="13"/>
  <c r="AN19" i="13"/>
  <c r="AG19" i="13"/>
  <c r="AL19" i="13"/>
  <c r="R24" i="13" l="1"/>
  <c r="AD24" i="13"/>
  <c r="AK24" i="13"/>
  <c r="J24" i="13"/>
  <c r="H24" i="13"/>
  <c r="P24" i="13"/>
  <c r="O24" i="13"/>
  <c r="Q24" i="13"/>
  <c r="AN24" i="13"/>
  <c r="AH24" i="13"/>
  <c r="AF24" i="13"/>
  <c r="AC24" i="13"/>
  <c r="G24" i="13"/>
  <c r="C24" i="13"/>
  <c r="AI24" i="13"/>
  <c r="AL24" i="13"/>
  <c r="E24" i="13"/>
  <c r="AM24" i="13"/>
  <c r="K24" i="13"/>
  <c r="AJ24" i="13"/>
  <c r="AE24" i="13"/>
  <c r="AB24" i="13"/>
  <c r="M24" i="13"/>
  <c r="N24" i="13" s="1"/>
  <c r="A24" i="13"/>
  <c r="D24" i="13" s="1"/>
  <c r="I24" i="13"/>
  <c r="AG24" i="13"/>
  <c r="S2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C31" authorId="0" shapeId="0" xr:uid="{57D58A11-C447-4AF4-9EDB-FB59B64E0BBA}">
      <text>
        <r>
          <rPr>
            <sz val="9"/>
            <color indexed="81"/>
            <rFont val="Tahoma"/>
            <family val="2"/>
          </rPr>
          <t>New construction not eligible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 Aaserud</author>
  </authors>
  <commentList>
    <comment ref="AD7" authorId="0" shapeId="0" xr:uid="{87B48BC9-86C6-4EE5-8961-682296F69F17}">
      <text>
        <r>
          <rPr>
            <b/>
            <sz val="9"/>
            <color indexed="81"/>
            <rFont val="Tahoma"/>
            <family val="2"/>
          </rPr>
          <t>Sara Aaserud:</t>
        </r>
        <r>
          <rPr>
            <sz val="9"/>
            <color indexed="81"/>
            <rFont val="Tahoma"/>
            <family val="2"/>
          </rPr>
          <t xml:space="preserve">
picks the corresponding kWh depending if there was an existing t-stat or not</t>
        </r>
      </text>
    </comment>
    <comment ref="AG7" authorId="0" shapeId="0" xr:uid="{8AC5EC80-13A3-4E0D-909E-B95CE1467AAE}">
      <text>
        <r>
          <rPr>
            <b/>
            <sz val="9"/>
            <color indexed="81"/>
            <rFont val="Tahoma"/>
            <family val="2"/>
          </rPr>
          <t>Sara Aaserud:</t>
        </r>
        <r>
          <rPr>
            <sz val="9"/>
            <color indexed="81"/>
            <rFont val="Tahoma"/>
            <family val="2"/>
          </rPr>
          <t xml:space="preserve">
picks the corresponding kWh depending if there was a proposed t-stat or not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C26" authorId="0" shapeId="0" xr:uid="{F3D8A024-324B-4B6B-8DC4-6C2521D901B0}">
      <text>
        <r>
          <rPr>
            <sz val="9"/>
            <color indexed="81"/>
            <rFont val="Tahoma"/>
            <family val="2"/>
          </rPr>
          <t>New construction not eligible in this program Phase IV</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C30" authorId="0" shapeId="0" xr:uid="{5CE87E35-8AA6-4D4C-9024-7241E84D69BD}">
      <text>
        <r>
          <rPr>
            <sz val="9"/>
            <color indexed="81"/>
            <rFont val="Tahoma"/>
            <family val="2"/>
          </rPr>
          <t>New construction not eligible in this program Phase IV</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C26" authorId="0" shapeId="0" xr:uid="{CAB39BCD-EBB9-48EA-968D-5DCF42951FA5}">
      <text>
        <r>
          <rPr>
            <sz val="9"/>
            <color indexed="81"/>
            <rFont val="Tahoma"/>
            <family val="2"/>
          </rPr>
          <t>New construction not eligible in this program Phase IV</t>
        </r>
      </text>
    </comment>
    <comment ref="D26" authorId="0" shapeId="0" xr:uid="{4A96B08C-E2B2-4719-87DF-481DECB03503}">
      <text>
        <r>
          <rPr>
            <sz val="9"/>
            <color indexed="81"/>
            <rFont val="Tahoma"/>
            <family val="2"/>
          </rPr>
          <t>New construction not eligible in this program Phase IV</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tc={37A7908F-8A71-4915-9D4C-A78B85EFA565}</author>
    <author>Ashley Faircloth</author>
  </authors>
  <commentList>
    <comment ref="S6" authorId="0" shapeId="0" xr:uid="{37A7908F-8A71-4915-9D4C-A78B85EFA565}">
      <text>
        <t>[Threaded comment]
Your version of Excel allows you to read this threaded comment; however, any edits to it will get removed if the file is opened in a newer version of Excel. Learn more: https://go.microsoft.com/fwlink/?linkid=870924
Comment:
    from ADM 6/24/2021:
If the efficiency is not known by customer it may be possible default to something like 0.91, which can't be off by too much in most scenarios.</t>
      </text>
    </comment>
    <comment ref="C26" authorId="1" shapeId="0" xr:uid="{38BAA742-94E3-4E51-BDB3-F1C55186C4BA}">
      <text>
        <r>
          <rPr>
            <sz val="9"/>
            <color indexed="81"/>
            <rFont val="Tahoma"/>
            <family val="2"/>
          </rPr>
          <t>New construction not eligible in this program Phase IV</t>
        </r>
      </text>
    </comment>
    <comment ref="E26" authorId="1" shapeId="0" xr:uid="{1556E3E1-3EFD-4D0C-8BD8-1E87C32FF695}">
      <text>
        <r>
          <rPr>
            <sz val="9"/>
            <color indexed="81"/>
            <rFont val="Tahoma"/>
            <family val="2"/>
          </rPr>
          <t>New construction not eligible in this program Phase IV</t>
        </r>
      </text>
    </comment>
  </commentList>
</comments>
</file>

<file path=xl/sharedStrings.xml><?xml version="1.0" encoding="utf-8"?>
<sst xmlns="http://schemas.openxmlformats.org/spreadsheetml/2006/main" count="3241" uniqueCount="398">
  <si>
    <t>INSTRUCTIONS</t>
  </si>
  <si>
    <t>Worksheet Version</t>
  </si>
  <si>
    <t>Energy Solutions for Business Program</t>
  </si>
  <si>
    <t xml:space="preserve">All Agriculture Incentive Program applicants must submit a completed, electronic copy of the Agriculture Calculator Worksheet along with an online program application.  The most up-to-date verson of this calculator tool can be found on the Program website: www.energysavePA-business.com.
Calculations are based off of the 2021 version of the Pennsylvania Technical Reference Manual. Retrofit projects are eligible.  Only new equipment is eligible for incentives. For more information regarding the Agriculture Incentive program, we encourage you to please visit: www.energysavePA-business.com.  If you have questions regarding this calculator, please call 844-323-6399 or send us an email to energysavePA@franklinenergy.com. </t>
  </si>
  <si>
    <t>Calculator Key</t>
  </si>
  <si>
    <t>Yellow Cells</t>
  </si>
  <si>
    <t>This is a read only or calculated field</t>
  </si>
  <si>
    <t>White Cells</t>
  </si>
  <si>
    <t xml:space="preserve">Equipment input fields. </t>
  </si>
  <si>
    <t>Black Cells</t>
  </si>
  <si>
    <t>Cell not applicable to the particular piece of proposed equipment</t>
  </si>
  <si>
    <t>Red Cells</t>
  </si>
  <si>
    <t>Indicates a required field was left blank or the proposed equipment does not qualify for incentives</t>
  </si>
  <si>
    <t>Calculator tab Summary</t>
  </si>
  <si>
    <r>
      <rPr>
        <b/>
        <sz val="10"/>
        <rFont val="Calibri"/>
        <family val="2"/>
      </rPr>
      <t>Project Summary:</t>
    </r>
    <r>
      <rPr>
        <sz val="10"/>
        <rFont val="Calibri"/>
        <family val="2"/>
      </rPr>
      <t xml:space="preserve"> The Project Summary tab shows the estimated incentive, demand and energy savings.  Information such as the customer name, building name and the facility address should be entered on the Project Summary worksheet.  
Clicking on the title of each equipment type on the Project Summary tab will bring up the appropriate calculator worksheet.
Each type of agricultural measure has its own calculation worksheet.  Complete one row for every unique project, and complete all white cells in each row to estimate the annual energy savings and incentive. 
The Project Summary tab shows the estimated incentive, demand and energy savings. </t>
    </r>
  </si>
  <si>
    <t>Project Estimated Summary</t>
  </si>
  <si>
    <t>Agricultural Equipment Incentive Program</t>
  </si>
  <si>
    <t xml:space="preserve"> Customer Name</t>
  </si>
  <si>
    <t xml:space="preserve"> Building Name</t>
  </si>
  <si>
    <t xml:space="preserve"> Building Address</t>
  </si>
  <si>
    <t xml:space="preserve"> Project ID</t>
  </si>
  <si>
    <t xml:space="preserve"> External ID</t>
  </si>
  <si>
    <t xml:space="preserve"> Total Estimated Annual Energy Savings (kWh)   </t>
  </si>
  <si>
    <t xml:space="preserve"> Total Demand Reduction (kW)   </t>
  </si>
  <si>
    <t xml:space="preserve"> Total Calculated Project Incentive   </t>
  </si>
  <si>
    <r>
      <t xml:space="preserve">Equipment Type 
</t>
    </r>
    <r>
      <rPr>
        <b/>
        <sz val="8"/>
        <color indexed="9"/>
        <rFont val="Calibri"/>
        <family val="2"/>
      </rPr>
      <t>(click on titles below to jump to the associated calculator)</t>
    </r>
  </si>
  <si>
    <t>Quantity</t>
  </si>
  <si>
    <t>Demand Savings (kW)</t>
  </si>
  <si>
    <t>Energy Savings (kWh)</t>
  </si>
  <si>
    <t>Incentive</t>
  </si>
  <si>
    <t>Automatic Milker Takeoffs</t>
  </si>
  <si>
    <t>Dairy Scroll Compressors</t>
  </si>
  <si>
    <t>High Efficiency Ventilation Fans</t>
  </si>
  <si>
    <t>High Volume Low Speed Fans</t>
  </si>
  <si>
    <t>Livestock Waterer</t>
  </si>
  <si>
    <t>VFD on Dairy Vacuum Pumps</t>
  </si>
  <si>
    <t>Heat Reclaimers</t>
  </si>
  <si>
    <t>Low Pressure Irrigation System</t>
  </si>
  <si>
    <t>Franklin Energy - 844-323-6399 - energysavePA@franklinenergy.com</t>
  </si>
  <si>
    <t>Measure #</t>
  </si>
  <si>
    <t>Reporting Measure Name</t>
  </si>
  <si>
    <t>Total Incentive</t>
  </si>
  <si>
    <t>Retrofit ID</t>
  </si>
  <si>
    <t>Totals</t>
  </si>
  <si>
    <t>Measure ID</t>
  </si>
  <si>
    <t>FEPA-1</t>
  </si>
  <si>
    <t>FEPA-2</t>
  </si>
  <si>
    <t>FEPA-3</t>
  </si>
  <si>
    <t>High Volume LowSpeed Fans</t>
  </si>
  <si>
    <t>FEPA-4</t>
  </si>
  <si>
    <t>FEPA-5</t>
  </si>
  <si>
    <t>FEPA-6</t>
  </si>
  <si>
    <t>FEPA-7</t>
  </si>
  <si>
    <t>FEPA-8</t>
  </si>
  <si>
    <t>Zip Code</t>
  </si>
  <si>
    <t>Reference City</t>
  </si>
  <si>
    <t>Pittsburgh</t>
  </si>
  <si>
    <t>Harrisburg</t>
  </si>
  <si>
    <t>Erie</t>
  </si>
  <si>
    <t>Bradford</t>
  </si>
  <si>
    <t>Williamsport</t>
  </si>
  <si>
    <t>Scranton</t>
  </si>
  <si>
    <t>Philadelphia</t>
  </si>
  <si>
    <t>Allentown</t>
  </si>
  <si>
    <t>Binghamton, NY</t>
  </si>
  <si>
    <t>Engineering Log</t>
  </si>
  <si>
    <t>Version Number</t>
  </si>
  <si>
    <t>Date</t>
  </si>
  <si>
    <t>Engineer</t>
  </si>
  <si>
    <t>QC Engineer</t>
  </si>
  <si>
    <t>Notes</t>
  </si>
  <si>
    <t>-</t>
  </si>
  <si>
    <t>Original Sodexo Calculator</t>
  </si>
  <si>
    <t>Alex Nissley</t>
  </si>
  <si>
    <t>Ryan Novosedliak</t>
  </si>
  <si>
    <t>Scrubbed Sodexo name, verified calculations.</t>
  </si>
  <si>
    <t>Sara Aaserud</t>
  </si>
  <si>
    <t>Ashley Faircloth</t>
  </si>
  <si>
    <t>Updated all calculations to Phase IV TRM.</t>
  </si>
  <si>
    <t xml:space="preserve"> Updated incentives. Updated branding</t>
  </si>
  <si>
    <t>PA TRM February 2021</t>
  </si>
  <si>
    <t>p 296</t>
  </si>
  <si>
    <t xml:space="preserve">   Automatic Milker Takeoffs</t>
  </si>
  <si>
    <t>Return to Project Summary</t>
  </si>
  <si>
    <t>Must be replacing manual takeoffs to be eligible.  The vacuum pump system serving the impacted milking system must have a VFD installed.</t>
  </si>
  <si>
    <t>Line</t>
  </si>
  <si>
    <t>Measure</t>
  </si>
  <si>
    <t>Installation Type</t>
  </si>
  <si>
    <t>New Equipment Manufacturer</t>
  </si>
  <si>
    <t>New Equipment Model Number</t>
  </si>
  <si>
    <t>Equipment Cost (excluding Labor)</t>
  </si>
  <si>
    <t>Number of cows milked per day</t>
  </si>
  <si>
    <t>Number of Milker Takeoffs</t>
  </si>
  <si>
    <t>Measure Life [years]</t>
  </si>
  <si>
    <t>ETDF</t>
  </si>
  <si>
    <t>Total kW</t>
  </si>
  <si>
    <t>Total Demand Reductions (kW)</t>
  </si>
  <si>
    <t>Total Energy Savings (kWh)</t>
  </si>
  <si>
    <t>Uncapped Incentive</t>
  </si>
  <si>
    <t>Measure Qualifies?</t>
  </si>
  <si>
    <t>Key</t>
  </si>
  <si>
    <t>ReplType</t>
  </si>
  <si>
    <t>Manufacturer</t>
  </si>
  <si>
    <t>Model</t>
  </si>
  <si>
    <t>MeasureCost</t>
  </si>
  <si>
    <t>NumCows</t>
  </si>
  <si>
    <t>NcpkW</t>
  </si>
  <si>
    <t>CoinckW</t>
  </si>
  <si>
    <t>kWh</t>
  </si>
  <si>
    <t>CapIncentive</t>
  </si>
  <si>
    <t>UncapIncentive</t>
  </si>
  <si>
    <t>MeasureQualifies</t>
  </si>
  <si>
    <t>ExternalID</t>
  </si>
  <si>
    <t>AG-CO-PR-IT-AG-000001-01-FEPA-CI</t>
  </si>
  <si>
    <t>Component</t>
  </si>
  <si>
    <t>Type</t>
  </si>
  <si>
    <t>Value</t>
  </si>
  <si>
    <t>Default Value</t>
  </si>
  <si>
    <t>Cows</t>
  </si>
  <si>
    <t>Variable</t>
  </si>
  <si>
    <t>Customer Input</t>
  </si>
  <si>
    <t>ESC [kWh/cow/yr]</t>
  </si>
  <si>
    <t>Fixed</t>
  </si>
  <si>
    <t>ETDF [kW/kWh]</t>
  </si>
  <si>
    <t>Measure Life</t>
  </si>
  <si>
    <t>Years</t>
  </si>
  <si>
    <t>Milker Takeoffs</t>
  </si>
  <si>
    <t>Milker Takeoff</t>
  </si>
  <si>
    <t>Unit</t>
  </si>
  <si>
    <t>Automatic Milker Takeoff</t>
  </si>
  <si>
    <t xml:space="preserve">Per </t>
  </si>
  <si>
    <t>Retrofit</t>
  </si>
  <si>
    <t>New Equipment</t>
  </si>
  <si>
    <t>p 298</t>
  </si>
  <si>
    <t xml:space="preserve">   Dairy Scroll Compressors</t>
  </si>
  <si>
    <t>To be eligible, the new scroll compressor(s) must be replacing an existing reciprocating compressor(s). Farms replacing an existing scroll compressor are not eligible.</t>
  </si>
  <si>
    <t>Precooler Selection</t>
  </si>
  <si>
    <t>Quantity of Cows Milked per Day</t>
  </si>
  <si>
    <r>
      <t xml:space="preserve">Old Compressor EER </t>
    </r>
    <r>
      <rPr>
        <b/>
        <sz val="9"/>
        <color indexed="9"/>
        <rFont val="Calibri"/>
        <family val="2"/>
      </rPr>
      <t>(leave blank if unknown)</t>
    </r>
  </si>
  <si>
    <t>New Compressor EER</t>
  </si>
  <si>
    <r>
      <t>Milking Days per Year</t>
    </r>
    <r>
      <rPr>
        <b/>
        <sz val="9"/>
        <color indexed="9"/>
        <rFont val="Calibri"/>
        <family val="2"/>
      </rPr>
      <t xml:space="preserve"> (leave blank if unknown)</t>
    </r>
  </si>
  <si>
    <t>Quantity of Compressor Units</t>
  </si>
  <si>
    <t>CBTU</t>
  </si>
  <si>
    <t>Base EER</t>
  </si>
  <si>
    <t>Milking Days Per Year</t>
  </si>
  <si>
    <t>CF</t>
  </si>
  <si>
    <t>Precooler</t>
  </si>
  <si>
    <t>OldEER</t>
  </si>
  <si>
    <t>NewEER</t>
  </si>
  <si>
    <t>Days</t>
  </si>
  <si>
    <t>AG-CO-PR-IT-AG-000002-01-FEPA-CI</t>
  </si>
  <si>
    <t>EER base</t>
  </si>
  <si>
    <t>EER eff</t>
  </si>
  <si>
    <t>CBTU no precool [BTU/cow/day]</t>
  </si>
  <si>
    <t>CBTU w/ precool [BTU/cow/day]</t>
  </si>
  <si>
    <t>Precooler?</t>
  </si>
  <si>
    <t>No Precooler</t>
  </si>
  <si>
    <t>p 301</t>
  </si>
  <si>
    <t xml:space="preserve">   High Efficiency Ventilation Fans</t>
  </si>
  <si>
    <t xml:space="preserve">New high efficiency ventilation (HEV) fans must be installed in retrofit applications where standard efficiency ventilation fans are being replaced. Circulation fans are not eligible, only exhaust fans are eligible for incentives through this measure.
Minimum fan requirements
– 14″- 23″ 12.4 cfm/W @ 0.1 SP    
– 24″- 35″ 15.3 cfm/W @ 0.1 SP
– 36″- 47″ 19.2 cfm/W @ 0.1 SP  
– 48″- 61″ 22.7 cfm/W @ 0.1 SP
</t>
  </si>
  <si>
    <t>Old Fans (if known)</t>
  </si>
  <si>
    <t>New Fans</t>
  </si>
  <si>
    <t>Replacement Type</t>
  </si>
  <si>
    <t>Building Type</t>
  </si>
  <si>
    <t>Zip Code of the Facility</t>
  </si>
  <si>
    <t>Quantity of Old Standard Efficiency Fans</t>
  </si>
  <si>
    <t>Old Fan Size (inches)</t>
  </si>
  <si>
    <t>Are Old Fans Controlled by Thermostat?</t>
  </si>
  <si>
    <r>
      <t xml:space="preserve">Quantity of Old Fans Controlled by a Thermostat </t>
    </r>
    <r>
      <rPr>
        <b/>
        <sz val="10"/>
        <color indexed="9"/>
        <rFont val="Calibri"/>
        <family val="2"/>
      </rPr>
      <t>(if applicable)</t>
    </r>
  </si>
  <si>
    <t>Quantity of New High Efficiency Fans</t>
  </si>
  <si>
    <t>New Fan Size (inches)</t>
  </si>
  <si>
    <r>
      <t>New Fan Efficiency 
[</t>
    </r>
    <r>
      <rPr>
        <b/>
        <sz val="10"/>
        <color indexed="9"/>
        <rFont val="Calibri"/>
        <family val="2"/>
      </rPr>
      <t>cfm/W @ 0.1" w.c.</t>
    </r>
    <r>
      <rPr>
        <b/>
        <sz val="11"/>
        <color indexed="9"/>
        <rFont val="Calibri"/>
        <family val="2"/>
      </rPr>
      <t>]</t>
    </r>
  </si>
  <si>
    <t>Will New Fans be Controlled by a Thermostat?</t>
  </si>
  <si>
    <r>
      <t>Quantity of New Fans Controlled by a Thermostat</t>
    </r>
    <r>
      <rPr>
        <b/>
        <sz val="9"/>
        <color indexed="9"/>
        <rFont val="Calibri"/>
        <family val="2"/>
      </rPr>
      <t xml:space="preserve"> (if applicable)</t>
    </r>
  </si>
  <si>
    <t>Location Lookup</t>
  </si>
  <si>
    <r>
      <t>Fan Eff_std [</t>
    </r>
    <r>
      <rPr>
        <b/>
        <sz val="10"/>
        <color indexed="9"/>
        <rFont val="Calibri"/>
        <family val="2"/>
      </rPr>
      <t>cfm/W@ 1" w.c.</t>
    </r>
    <r>
      <rPr>
        <b/>
        <sz val="11"/>
        <color indexed="9"/>
        <rFont val="Calibri"/>
        <family val="2"/>
      </rPr>
      <t>]</t>
    </r>
  </si>
  <si>
    <t>Min Qualifying Efficiency 
[cfm/W@0.1"w.c.]</t>
  </si>
  <si>
    <t>Hours w/o T-stat</t>
  </si>
  <si>
    <t>Hours w/ T-stat</t>
  </si>
  <si>
    <t>CFM Old</t>
  </si>
  <si>
    <t>CFM New</t>
  </si>
  <si>
    <t>Old Fans kWh w/o T-stat</t>
  </si>
  <si>
    <r>
      <t xml:space="preserve">Old Fans </t>
    </r>
    <r>
      <rPr>
        <b/>
        <sz val="11"/>
        <color indexed="9"/>
        <rFont val="Calibri"/>
        <family val="2"/>
      </rPr>
      <t>Δ</t>
    </r>
    <r>
      <rPr>
        <b/>
        <sz val="11"/>
        <color indexed="9"/>
        <rFont val="Calibri"/>
        <family val="2"/>
      </rPr>
      <t>kWh w/ T-stat</t>
    </r>
  </si>
  <si>
    <t>Old Fans kWh</t>
  </si>
  <si>
    <t>New Fans kWh w/o T-stat</t>
  </si>
  <si>
    <t>New Fans ΔkWh w/ T-stat</t>
  </si>
  <si>
    <t>New Fans kWh</t>
  </si>
  <si>
    <t>Measure Life [Years]</t>
  </si>
  <si>
    <t>BldgType</t>
  </si>
  <si>
    <t>QtyOld</t>
  </si>
  <si>
    <t>OldSize</t>
  </si>
  <si>
    <t>Controlled</t>
  </si>
  <si>
    <t>qtyOldcontrol</t>
  </si>
  <si>
    <t>NewSize</t>
  </si>
  <si>
    <t>NewEff</t>
  </si>
  <si>
    <t>NewCont</t>
  </si>
  <si>
    <t>QtyControl</t>
  </si>
  <si>
    <t>AG-CO-PR-IT-AG-000003-01-FEPA-CI</t>
  </si>
  <si>
    <t>Fan Size (inches)</t>
  </si>
  <si>
    <t>High Efficiency Fan (cfm/W at 0.1 inches water)</t>
  </si>
  <si>
    <t>Standard Efficiency Fan (cfm/W at 0.1 inches water)</t>
  </si>
  <si>
    <t>CFM</t>
  </si>
  <si>
    <r>
      <t xml:space="preserve">Program Minimum Efficiency </t>
    </r>
    <r>
      <rPr>
        <b/>
        <sz val="8"/>
        <color indexed="8"/>
        <rFont val="Calibri"/>
        <family val="2"/>
      </rPr>
      <t>(cfm/W at 0.1 inches water)</t>
    </r>
  </si>
  <si>
    <t>Qty_std</t>
  </si>
  <si>
    <t>14 - 23</t>
  </si>
  <si>
    <t>Qty_high</t>
  </si>
  <si>
    <t>24 - 35</t>
  </si>
  <si>
    <t>Eff_std</t>
  </si>
  <si>
    <t>Table</t>
  </si>
  <si>
    <t>36 - 47</t>
  </si>
  <si>
    <t>Eff_high</t>
  </si>
  <si>
    <t>48 - 61</t>
  </si>
  <si>
    <t>Eff_installed</t>
  </si>
  <si>
    <t xml:space="preserve">CFM </t>
  </si>
  <si>
    <t>Default Hours for Ventilation Fans by Facility Type by Location</t>
  </si>
  <si>
    <t>Hours_t-stat</t>
  </si>
  <si>
    <t>Location</t>
  </si>
  <si>
    <t>Thermostat Installed?</t>
  </si>
  <si>
    <t>Binghamton</t>
  </si>
  <si>
    <t>Fan Size</t>
  </si>
  <si>
    <t>Hours</t>
  </si>
  <si>
    <t>Dairy - Stall Barn</t>
  </si>
  <si>
    <t>No</t>
  </si>
  <si>
    <t>Dairy - Free Stall or Cross Ventilated Barn</t>
  </si>
  <si>
    <t>Hog Nursery or Sow House</t>
  </si>
  <si>
    <t>Hog Finishing House</t>
  </si>
  <si>
    <t>Unknown</t>
  </si>
  <si>
    <t>62 - 72</t>
  </si>
  <si>
    <t>Yes</t>
  </si>
  <si>
    <t>T-Stat Used?</t>
  </si>
  <si>
    <t>Replace on Burnout</t>
  </si>
  <si>
    <t>Replace on Failure</t>
  </si>
  <si>
    <t>*Hog finishing houses base ventilation needs on humidity, therefore a thermostat will not reduce the number of hours the fans operate.</t>
  </si>
  <si>
    <t>New Construction</t>
  </si>
  <si>
    <t>p 308</t>
  </si>
  <si>
    <t xml:space="preserve">   High-Volume Low-Speed Fans</t>
  </si>
  <si>
    <t>This measure involves the replacement of conventional circulation fans.  High-Volume Low-Speed fans must be at least 16' in diameter to move more cubic feet of air per watt than conventional circulating fans.</t>
  </si>
  <si>
    <t>Fan Blade Length (ft)</t>
  </si>
  <si>
    <r>
      <t xml:space="preserve">New Equipment Input Wattage 
</t>
    </r>
    <r>
      <rPr>
        <i/>
        <sz val="11"/>
        <color theme="0"/>
        <rFont val="Calibri"/>
        <family val="2"/>
        <scheme val="minor"/>
      </rPr>
      <t>(if known)</t>
    </r>
  </si>
  <si>
    <r>
      <t xml:space="preserve">New Equipment Hours of Operation 
</t>
    </r>
    <r>
      <rPr>
        <i/>
        <sz val="11"/>
        <color theme="0"/>
        <rFont val="Calibri"/>
        <family val="2"/>
        <scheme val="minor"/>
      </rPr>
      <t>(if known)</t>
    </r>
  </si>
  <si>
    <t>Equipment Cost (Excluding Labor)</t>
  </si>
  <si>
    <r>
      <t>W</t>
    </r>
    <r>
      <rPr>
        <b/>
        <vertAlign val="subscript"/>
        <sz val="11"/>
        <color indexed="9"/>
        <rFont val="Calibri"/>
        <family val="2"/>
      </rPr>
      <t>hvls</t>
    </r>
  </si>
  <si>
    <r>
      <t>W</t>
    </r>
    <r>
      <rPr>
        <b/>
        <vertAlign val="subscript"/>
        <sz val="11"/>
        <color indexed="9"/>
        <rFont val="Calibri"/>
        <family val="2"/>
      </rPr>
      <t>conventional</t>
    </r>
  </si>
  <si>
    <t>Annual Hours</t>
  </si>
  <si>
    <t>FanSizeFEPA</t>
  </si>
  <si>
    <t>FanLength</t>
  </si>
  <si>
    <t>NewEquipWatt</t>
  </si>
  <si>
    <t>NewHours</t>
  </si>
  <si>
    <t>High-Volume Low-Speed Fans</t>
  </si>
  <si>
    <t>AG-CO-PR-IT-AG-000005-01-FEPA-CI</t>
  </si>
  <si>
    <r>
      <t>W</t>
    </r>
    <r>
      <rPr>
        <b/>
        <vertAlign val="subscript"/>
        <sz val="11"/>
        <color indexed="8"/>
        <rFont val="Calibri"/>
        <family val="2"/>
      </rPr>
      <t>HLVS</t>
    </r>
  </si>
  <si>
    <r>
      <t>W</t>
    </r>
    <r>
      <rPr>
        <b/>
        <vertAlign val="subscript"/>
        <sz val="11"/>
        <color indexed="8"/>
        <rFont val="Calibri"/>
        <family val="2"/>
      </rPr>
      <t>conventional</t>
    </r>
  </si>
  <si>
    <r>
      <rPr>
        <sz val="11"/>
        <color indexed="8"/>
        <rFont val="Calibri"/>
        <family val="2"/>
      </rPr>
      <t xml:space="preserve">16' ≤ </t>
    </r>
    <r>
      <rPr>
        <sz val="11"/>
        <color theme="1"/>
        <rFont val="Calibri"/>
        <family val="2"/>
        <scheme val="minor"/>
      </rPr>
      <t>HVLS &lt; 18'</t>
    </r>
  </si>
  <si>
    <r>
      <rPr>
        <sz val="11"/>
        <color indexed="8"/>
        <rFont val="Calibri"/>
        <family val="2"/>
      </rPr>
      <t xml:space="preserve">18' ≤ </t>
    </r>
    <r>
      <rPr>
        <sz val="11"/>
        <color theme="1"/>
        <rFont val="Calibri"/>
        <family val="2"/>
        <scheme val="minor"/>
      </rPr>
      <t>HVLS &lt; 20'</t>
    </r>
  </si>
  <si>
    <r>
      <rPr>
        <sz val="11"/>
        <color indexed="8"/>
        <rFont val="Calibri"/>
        <family val="2"/>
      </rPr>
      <t xml:space="preserve">20' ≤ </t>
    </r>
    <r>
      <rPr>
        <sz val="11"/>
        <color theme="1"/>
        <rFont val="Calibri"/>
        <family val="2"/>
        <scheme val="minor"/>
      </rPr>
      <t>HVLS &lt; 24'</t>
    </r>
  </si>
  <si>
    <t>per foot</t>
  </si>
  <si>
    <r>
      <t xml:space="preserve">HVLS </t>
    </r>
    <r>
      <rPr>
        <sz val="11"/>
        <color indexed="8"/>
        <rFont val="Calibri"/>
        <family val="2"/>
      </rPr>
      <t>≥</t>
    </r>
    <r>
      <rPr>
        <sz val="11"/>
        <color theme="1"/>
        <rFont val="Calibri"/>
        <family val="2"/>
        <scheme val="minor"/>
      </rPr>
      <t xml:space="preserve"> 24'</t>
    </r>
  </si>
  <si>
    <t>Coincidence Factor</t>
  </si>
  <si>
    <t>p 310</t>
  </si>
  <si>
    <t xml:space="preserve">   Livestock Waterers</t>
  </si>
  <si>
    <t>Purchase and installation of an energy-efficient livestock waterer that is thermostatically controlled and has a minimum of two inches of factory installed insulation.</t>
  </si>
  <si>
    <t>ESW</t>
  </si>
  <si>
    <t>AG-CO-PR-IT-AG-000006-01-FEPA-CI</t>
  </si>
  <si>
    <t>Energy Demand Savings per waterer  [kW / livestock waterer]</t>
  </si>
  <si>
    <t xml:space="preserve">% heater run time </t>
  </si>
  <si>
    <t>p 312</t>
  </si>
  <si>
    <t xml:space="preserve">  Variable Frequency Drive Controls on Dairy Vacuum Pumps</t>
  </si>
  <si>
    <t>Purchase and installation of VFD and controls on dairy vacuum pumps, or the purchase of dairy vacuum pumps with variable speed capability.  Pre-existing pumps with VFDs are not eligible for this measure.</t>
  </si>
  <si>
    <t>Pump Motor Horse Power</t>
  </si>
  <si>
    <t>Pump Motor Type</t>
  </si>
  <si>
    <t>Motor RPM</t>
  </si>
  <si>
    <r>
      <t xml:space="preserve">Motor Efficiency </t>
    </r>
    <r>
      <rPr>
        <b/>
        <sz val="8"/>
        <color indexed="9"/>
        <rFont val="Calibri"/>
        <family val="2"/>
      </rPr>
      <t>(leave blank if unknown)</t>
    </r>
  </si>
  <si>
    <t>Motor Daily Run Hours (leave blank if unknown)</t>
  </si>
  <si>
    <t>Annual Operating Days (leave blank if unknown)</t>
  </si>
  <si>
    <t>Quantity of VFD Units</t>
  </si>
  <si>
    <t>Motor Load Factor</t>
  </si>
  <si>
    <t>Energy Savings Factor</t>
  </si>
  <si>
    <t>Motor Efficiency</t>
  </si>
  <si>
    <t>Motor Daily Run Hours</t>
  </si>
  <si>
    <t>Annual Operating Hours</t>
  </si>
  <si>
    <t>PumpHP</t>
  </si>
  <si>
    <t>PumpType</t>
  </si>
  <si>
    <t>MotorRPM</t>
  </si>
  <si>
    <t>MotorEff</t>
  </si>
  <si>
    <t>MotorRun</t>
  </si>
  <si>
    <t>AnnOpHr</t>
  </si>
  <si>
    <t>AG-CO-PR-IT-AG-000007-01-FEPA-CI</t>
  </si>
  <si>
    <t>Motor Type</t>
  </si>
  <si>
    <t>Motor HP</t>
  </si>
  <si>
    <t>ODP Base (EPACT)</t>
  </si>
  <si>
    <t>Load Factor</t>
  </si>
  <si>
    <t>TEFC Base (EPACT)</t>
  </si>
  <si>
    <t>ODP NEMA Premium</t>
  </si>
  <si>
    <t>HP to W Conversion Factor</t>
  </si>
  <si>
    <t>TEFC NEMA Premium</t>
  </si>
  <si>
    <t>Annual Operating Days</t>
  </si>
  <si>
    <t>Daily Run Hours of Motor</t>
  </si>
  <si>
    <t>(VFD) Controller on Dairy Vacuum Pumps</t>
  </si>
  <si>
    <t>Incentive Cap</t>
  </si>
  <si>
    <t>Per Horsepower</t>
  </si>
  <si>
    <t>Baseline Motor Efficiencies (EPACT)</t>
  </si>
  <si>
    <t>Efficient Motor Efficiencies (NEMA Premium)</t>
  </si>
  <si>
    <t>Size HP</t>
  </si>
  <si>
    <t>Speed (RPM)</t>
  </si>
  <si>
    <t>Speed RPM</t>
  </si>
  <si>
    <t>p 305</t>
  </si>
  <si>
    <t xml:space="preserve">  Dairy Parlor Heat Reclaimers</t>
  </si>
  <si>
    <t xml:space="preserve">Heat reclaimers recover heat from the refrigeration system and use it to pre-heat water used for sanitation, sterilization and cow washing.  Only dairy parlors with electric water heating equipment are eligible to participate. Equipment must be one of the following pre-approved brands or equivalent: Century-Therm, Pre-Heater, Heat Bank, Sunset, Superheater or Therma-Stor. </t>
  </si>
  <si>
    <t>Heat Reclaimer has Backup Heat?</t>
  </si>
  <si>
    <t>System Water Heater Type</t>
  </si>
  <si>
    <t>Average Number of Cows Milked per Day</t>
  </si>
  <si>
    <t>Number of Days per Year that Cows are Milked (leave blank if unknown)</t>
  </si>
  <si>
    <t>HEF</t>
  </si>
  <si>
    <t>ES</t>
  </si>
  <si>
    <r>
      <t xml:space="preserve"> </t>
    </r>
    <r>
      <rPr>
        <b/>
        <sz val="11"/>
        <color indexed="9"/>
        <rFont val="Calibri"/>
        <family val="2"/>
      </rPr>
      <t>ƞ W</t>
    </r>
    <r>
      <rPr>
        <b/>
        <sz val="11"/>
        <color indexed="9"/>
        <rFont val="Calibri"/>
        <family val="2"/>
      </rPr>
      <t>ater Heater</t>
    </r>
  </si>
  <si>
    <t>Number of Days per Year that Cows are Milked</t>
  </si>
  <si>
    <t>Measure Qualifies</t>
  </si>
  <si>
    <t>Backup</t>
  </si>
  <si>
    <t>Whtype</t>
  </si>
  <si>
    <t>Heat Reclaimer</t>
  </si>
  <si>
    <t>AG-CO-PR-IT-AG-000004-01-FEPA-CI</t>
  </si>
  <si>
    <t>ES Cooler [kWh/cow*day]</t>
  </si>
  <si>
    <t>ES w/o Cooler [kWh/cow*day]</t>
  </si>
  <si>
    <t>HEF w/o backup heat</t>
  </si>
  <si>
    <t>HEF w/ backup heat</t>
  </si>
  <si>
    <t>Standard Electric Water Heater</t>
  </si>
  <si>
    <t>Heat Pump Water Heater</t>
  </si>
  <si>
    <t>Backup Heat</t>
  </si>
  <si>
    <t>p 316</t>
  </si>
  <si>
    <t xml:space="preserve">   Low Pressure Irrigation System</t>
  </si>
  <si>
    <t xml:space="preserve">A minimum reduction of 50% in irrigation pumping pressure must be achieved to be eligible.  Nozzle, valve or sprinkler head replacement, drip irrigation and alterations or retrofits to the pumping plant are all ways to reduce system pressure.  Pre and post retrofit pump pressure measurements are required. </t>
  </si>
  <si>
    <t>Application</t>
  </si>
  <si>
    <t>Acres Irrigated</t>
  </si>
  <si>
    <t>Flow Rate per Acre (gpm)</t>
  </si>
  <si>
    <t>Flow Rate (gpm)</t>
  </si>
  <si>
    <t>Old Pump System Pressure (psi)</t>
  </si>
  <si>
    <t>New Pump System Pressure (psi)</t>
  </si>
  <si>
    <t>Pump Motor Efficiency</t>
  </si>
  <si>
    <t xml:space="preserve">Average Irrigation Hours per Growing Season for Agriculture </t>
  </si>
  <si>
    <t>Hours of Watering per Day for Golf Course</t>
  </si>
  <si>
    <t>Annual Operating days of Irrigation for Golf Courses</t>
  </si>
  <si>
    <t>System Quantity</t>
  </si>
  <si>
    <t>Default Pump Motor efficiency (if customer doesn't know)</t>
  </si>
  <si>
    <t>Acres</t>
  </si>
  <si>
    <t>Flow</t>
  </si>
  <si>
    <t>Flow Rate</t>
  </si>
  <si>
    <t>OldPSI</t>
  </si>
  <si>
    <t>NewPSI</t>
  </si>
  <si>
    <t>PumpEff</t>
  </si>
  <si>
    <t>AvIrHour</t>
  </si>
  <si>
    <t>Hourgolf</t>
  </si>
  <si>
    <t>AnOp</t>
  </si>
  <si>
    <t>AG-CO-PR-IT-AG-000008-01-FEPA-CI</t>
  </si>
  <si>
    <t>Per kWh</t>
  </si>
  <si>
    <t>Agriculture</t>
  </si>
  <si>
    <t>Golf Course</t>
  </si>
  <si>
    <t>Line Item</t>
  </si>
  <si>
    <t>Project Measure Name</t>
  </si>
  <si>
    <t>Project ID</t>
  </si>
  <si>
    <t>Project Name</t>
  </si>
  <si>
    <t>Program ID</t>
  </si>
  <si>
    <t>Account ID</t>
  </si>
  <si>
    <t>Calculator Version</t>
  </si>
  <si>
    <t>Project Type</t>
  </si>
  <si>
    <t>Measure Quantity</t>
  </si>
  <si>
    <t>Demand Savings PJM (kW)</t>
  </si>
  <si>
    <t>Quantity of cows milked per day</t>
  </si>
  <si>
    <t>Quantity of milkings per day per cow</t>
  </si>
  <si>
    <t>New EER</t>
  </si>
  <si>
    <t>Operating Days per Year</t>
  </si>
  <si>
    <t>Operating Hours per Day</t>
  </si>
  <si>
    <t>Compressor Heat Load</t>
  </si>
  <si>
    <t>Base Quantity</t>
  </si>
  <si>
    <t>Base Size</t>
  </si>
  <si>
    <t>Base Efficiency</t>
  </si>
  <si>
    <t>Base CFM</t>
  </si>
  <si>
    <t>Quantity of Baseline Fans (temp controlled)</t>
  </si>
  <si>
    <t>New Quantity of Temperature Controlled Fans</t>
  </si>
  <si>
    <t>New Fan Size</t>
  </si>
  <si>
    <t>New Efficiency</t>
  </si>
  <si>
    <t>Fan Hours T-Stat</t>
  </si>
  <si>
    <t>New CFM</t>
  </si>
  <si>
    <t>Base Watts</t>
  </si>
  <si>
    <t>New Watts</t>
  </si>
  <si>
    <t>Pump Motor HP</t>
  </si>
  <si>
    <t>Heat Reclaimer has Backup Heat</t>
  </si>
  <si>
    <t>Equipment Type</t>
  </si>
  <si>
    <t>Heating Element Factor</t>
  </si>
  <si>
    <t>Electric Water Heater Efficiency</t>
  </si>
  <si>
    <t>Application Type</t>
  </si>
  <si>
    <t>Flow Rate per Acre</t>
  </si>
  <si>
    <t>Base Pump Pressure</t>
  </si>
  <si>
    <t>New Pump Pressure</t>
  </si>
  <si>
    <t>Months of Operation</t>
  </si>
  <si>
    <t xml:space="preserve"> Utility - Customer Type</t>
  </si>
  <si>
    <t>Default</t>
  </si>
  <si>
    <t xml:space="preserve">Selection </t>
  </si>
  <si>
    <t>Penelec - LCI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</si>
</sst>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_);[Red]\(&quot;$&quot;#,##0.00\)"/>
    <numFmt numFmtId="44" formatCode="_(&quot;$&quot;* #,##0.00_);_(&quot;$&quot;* \(#,##0.00\);_(&quot;$&quot;* &quot;-&quot;??_);_(@_)"/>
    <numFmt numFmtId="43" formatCode="_(* #,##0.00_);_(* \(#,##0.00\);_(* &quot;-&quot;??_);_(@_)"/>
    <numFmt numFmtId="164" formatCode="0.0%"/>
    <numFmt numFmtId="165" formatCode="0.00000"/>
    <numFmt numFmtId="166" formatCode="#,##0.00000"/>
    <numFmt numFmtId="167" formatCode="&quot;$&quot;#,##0.00"/>
    <numFmt numFmtId="168" formatCode="#,##0.0"/>
    <numFmt numFmtId="169" formatCode="0.000000"/>
    <numFmt numFmtId="170" formatCode="#,##0.000000"/>
    <numFmt numFmtId="171" formatCode="0.0000"/>
    <numFmt numFmtId="172" formatCode="0.0"/>
    <numFmt numFmtId="173" formatCode="0.000"/>
    <numFmt numFmtId="174" formatCode="#,##0.0000"/>
    <numFmt numFmtId="175" formatCode="#,##0.000"/>
    <numFmt numFmtId="176" formatCode="&quot;$&quot;#,##0.0000000"/>
  </numFmts>
  <fonts count="40" x14ac:knownFonts="1">
    <font>
      <sz val="11"/>
      <color theme="1"/>
      <name val="Calibri"/>
      <family val="2"/>
      <scheme val="minor"/>
    </font>
    <font>
      <b/>
      <vertAlign val="subscript"/>
      <sz val="11"/>
      <color indexed="8"/>
      <name val="Calibri"/>
      <family val="2"/>
    </font>
    <font>
      <sz val="11"/>
      <color indexed="8"/>
      <name val="Calibri"/>
      <family val="2"/>
    </font>
    <font>
      <b/>
      <sz val="11"/>
      <color indexed="9"/>
      <name val="Calibri"/>
      <family val="2"/>
    </font>
    <font>
      <b/>
      <sz val="10"/>
      <color indexed="9"/>
      <name val="Calibri"/>
      <family val="2"/>
    </font>
    <font>
      <b/>
      <sz val="9"/>
      <color indexed="9"/>
      <name val="Calibri"/>
      <family val="2"/>
    </font>
    <font>
      <b/>
      <sz val="8"/>
      <color indexed="8"/>
      <name val="Calibri"/>
      <family val="2"/>
    </font>
    <font>
      <b/>
      <vertAlign val="subscript"/>
      <sz val="11"/>
      <color indexed="9"/>
      <name val="Calibri"/>
      <family val="2"/>
    </font>
    <font>
      <b/>
      <sz val="8"/>
      <color indexed="9"/>
      <name val="Calibri"/>
      <family val="2"/>
    </font>
    <font>
      <sz val="10"/>
      <name val="Calibri"/>
      <family val="2"/>
    </font>
    <font>
      <b/>
      <sz val="10"/>
      <name val="Calibri"/>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6"/>
      <color theme="0"/>
      <name val="Calibri"/>
      <family val="2"/>
      <scheme val="minor"/>
    </font>
    <font>
      <sz val="9"/>
      <color theme="0"/>
      <name val="Calibri"/>
      <family val="2"/>
      <scheme val="minor"/>
    </font>
    <font>
      <b/>
      <sz val="11"/>
      <name val="Calibri"/>
      <family val="2"/>
      <scheme val="minor"/>
    </font>
    <font>
      <sz val="14"/>
      <color theme="1"/>
      <name val="Calibri"/>
      <family val="2"/>
      <scheme val="minor"/>
    </font>
    <font>
      <b/>
      <sz val="20"/>
      <color theme="0"/>
      <name val="Calibri"/>
      <family val="2"/>
      <scheme val="minor"/>
    </font>
    <font>
      <b/>
      <sz val="14"/>
      <color theme="8" tint="-0.499984740745262"/>
      <name val="Calibri"/>
      <family val="2"/>
      <scheme val="minor"/>
    </font>
    <font>
      <sz val="10"/>
      <name val="Calibri"/>
      <family val="2"/>
      <scheme val="minor"/>
    </font>
    <font>
      <b/>
      <sz val="10"/>
      <color theme="0"/>
      <name val="Calibri"/>
      <family val="2"/>
      <scheme val="minor"/>
    </font>
    <font>
      <b/>
      <sz val="14"/>
      <color theme="0"/>
      <name val="Calibri"/>
      <family val="2"/>
      <scheme val="minor"/>
    </font>
    <font>
      <b/>
      <sz val="10"/>
      <color theme="1"/>
      <name val="Calibri"/>
      <family val="2"/>
      <scheme val="minor"/>
    </font>
    <font>
      <b/>
      <sz val="24"/>
      <color theme="0"/>
      <name val="Calibri"/>
      <family val="2"/>
      <scheme val="minor"/>
    </font>
    <font>
      <sz val="14"/>
      <color theme="0"/>
      <name val="Calibri"/>
      <family val="2"/>
      <scheme val="minor"/>
    </font>
    <font>
      <b/>
      <sz val="12"/>
      <color theme="1"/>
      <name val="Calibri"/>
      <family val="2"/>
      <scheme val="minor"/>
    </font>
    <font>
      <b/>
      <sz val="11"/>
      <color rgb="FFFF0000"/>
      <name val="Calibri"/>
      <family val="2"/>
      <scheme val="minor"/>
    </font>
    <font>
      <strike/>
      <sz val="11"/>
      <color theme="1"/>
      <name val="Calibri"/>
      <family val="2"/>
      <scheme val="minor"/>
    </font>
    <font>
      <sz val="9"/>
      <color theme="1"/>
      <name val="Arial"/>
      <family val="2"/>
    </font>
    <font>
      <i/>
      <sz val="11"/>
      <color theme="0"/>
      <name val="Calibri"/>
      <family val="2"/>
      <scheme val="minor"/>
    </font>
    <font>
      <sz val="8"/>
      <name val="Calibri"/>
      <family val="2"/>
      <scheme val="minor"/>
    </font>
    <font>
      <b/>
      <i/>
      <sz val="11"/>
      <color theme="0"/>
      <name val="Calibri"/>
      <family val="2"/>
      <scheme val="minor"/>
    </font>
    <font>
      <sz val="11"/>
      <color rgb="FF000000"/>
      <name val="Calibri"/>
      <family val="2"/>
    </font>
  </fonts>
  <fills count="20">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2" tint="-0.499984740745262"/>
        <bgColor indexed="64"/>
      </patternFill>
    </fill>
    <fill>
      <patternFill patternType="solid">
        <fgColor theme="0"/>
        <bgColor indexed="64"/>
      </patternFill>
    </fill>
    <fill>
      <patternFill patternType="solid">
        <fgColor rgb="FF0070C0"/>
        <bgColor indexed="64"/>
      </patternFill>
    </fill>
    <fill>
      <patternFill patternType="solid">
        <fgColor theme="0" tint="-0.34998626667073579"/>
        <bgColor indexed="64"/>
      </patternFill>
    </fill>
    <fill>
      <patternFill patternType="solid">
        <fgColor rgb="FFFFFF00"/>
        <bgColor indexed="64"/>
      </patternFill>
    </fill>
    <fill>
      <patternFill patternType="solid">
        <fgColor rgb="FFC00000"/>
        <bgColor indexed="64"/>
      </patternFill>
    </fill>
    <fill>
      <patternFill patternType="solid">
        <fgColor theme="1"/>
        <bgColor indexed="64"/>
      </patternFill>
    </fill>
    <fill>
      <patternFill patternType="solid">
        <fgColor theme="1" tint="0.249977111117893"/>
        <bgColor indexed="64"/>
      </patternFill>
    </fill>
    <fill>
      <patternFill patternType="solid">
        <fgColor rgb="FF00B050"/>
        <bgColor indexed="64"/>
      </patternFill>
    </fill>
    <fill>
      <patternFill patternType="solid">
        <fgColor theme="2" tint="-9.9978637043366805E-2"/>
        <bgColor indexed="64"/>
      </patternFill>
    </fill>
    <fill>
      <patternFill patternType="solid">
        <fgColor rgb="FFFFF2CC"/>
        <bgColor rgb="FF000000"/>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3" fillId="0" borderId="0" applyFont="0" applyFill="0" applyBorder="0" applyAlignment="0" applyProtection="0"/>
    <xf numFmtId="44" fontId="13" fillId="0" borderId="0" applyFont="0" applyFill="0" applyBorder="0" applyAlignment="0" applyProtection="0"/>
    <xf numFmtId="0" fontId="16" fillId="0" borderId="0" applyNumberFormat="0" applyFill="0" applyBorder="0" applyAlignment="0" applyProtection="0"/>
    <xf numFmtId="9" fontId="13" fillId="0" borderId="0" applyFont="0" applyFill="0" applyBorder="0" applyAlignment="0" applyProtection="0"/>
  </cellStyleXfs>
  <cellXfs count="376">
    <xf numFmtId="0" fontId="0" fillId="0" borderId="0" xfId="0"/>
    <xf numFmtId="3" fontId="0" fillId="0" borderId="0" xfId="0" applyNumberFormat="1"/>
    <xf numFmtId="0" fontId="0" fillId="0" borderId="0" xfId="0" applyAlignment="1">
      <alignment horizontal="center"/>
    </xf>
    <xf numFmtId="3" fontId="0" fillId="0" borderId="0" xfId="0" applyNumberFormat="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9" fontId="13" fillId="0" borderId="1" xfId="4" applyFont="1" applyBorder="1" applyAlignment="1">
      <alignment horizontal="center"/>
    </xf>
    <xf numFmtId="166" fontId="0" fillId="0" borderId="1" xfId="0" applyNumberFormat="1" applyBorder="1" applyAlignment="1">
      <alignment horizontal="center"/>
    </xf>
    <xf numFmtId="166" fontId="0" fillId="0" borderId="0" xfId="0" applyNumberFormat="1" applyAlignment="1">
      <alignment horizont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9" fillId="0" borderId="0" xfId="0" applyFont="1" applyAlignment="1">
      <alignment horizontal="center" vertical="center" wrapText="1"/>
    </xf>
    <xf numFmtId="0" fontId="17" fillId="2" borderId="2" xfId="0" applyFont="1" applyFill="1" applyBorder="1" applyAlignment="1">
      <alignment vertical="center"/>
    </xf>
    <xf numFmtId="0" fontId="17" fillId="2" borderId="1" xfId="0" applyFont="1" applyFill="1" applyBorder="1" applyAlignment="1">
      <alignment horizontal="center" wrapText="1"/>
    </xf>
    <xf numFmtId="10" fontId="0" fillId="0" borderId="1" xfId="0" applyNumberFormat="1" applyBorder="1" applyAlignment="1">
      <alignment horizontal="center"/>
    </xf>
    <xf numFmtId="10" fontId="0" fillId="0" borderId="1" xfId="0" applyNumberFormat="1" applyBorder="1" applyAlignment="1">
      <alignment horizontal="center" wrapText="1"/>
    </xf>
    <xf numFmtId="0" fontId="0" fillId="0" borderId="1" xfId="0" applyBorder="1"/>
    <xf numFmtId="3" fontId="0" fillId="0" borderId="1" xfId="0" applyNumberFormat="1" applyBorder="1" applyAlignment="1">
      <alignment horizontal="center" vertical="center"/>
    </xf>
    <xf numFmtId="0" fontId="19" fillId="0" borderId="0" xfId="0" applyFont="1" applyAlignment="1">
      <alignment vertical="center" wrapText="1"/>
    </xf>
    <xf numFmtId="168" fontId="0" fillId="0" borderId="1" xfId="0" applyNumberFormat="1" applyBorder="1" applyAlignment="1">
      <alignment horizontal="center"/>
    </xf>
    <xf numFmtId="0" fontId="19" fillId="0" borderId="1" xfId="0" applyFont="1" applyBorder="1" applyAlignment="1">
      <alignment vertical="center" wrapText="1"/>
    </xf>
    <xf numFmtId="4" fontId="0" fillId="0" borderId="1" xfId="0" applyNumberFormat="1" applyBorder="1" applyAlignment="1">
      <alignment horizontal="center"/>
    </xf>
    <xf numFmtId="4" fontId="0" fillId="0" borderId="0" xfId="0" applyNumberFormat="1" applyAlignment="1">
      <alignment horizontal="center"/>
    </xf>
    <xf numFmtId="2" fontId="13" fillId="0" borderId="1" xfId="1" applyNumberFormat="1" applyFont="1" applyBorder="1" applyAlignment="1">
      <alignment horizontal="center"/>
    </xf>
    <xf numFmtId="1" fontId="13" fillId="0" borderId="1" xfId="1" applyNumberFormat="1" applyFont="1" applyBorder="1" applyAlignment="1">
      <alignment horizontal="center"/>
    </xf>
    <xf numFmtId="2" fontId="0" fillId="0" borderId="0" xfId="0" applyNumberFormat="1" applyAlignment="1">
      <alignment horizontal="center"/>
    </xf>
    <xf numFmtId="3" fontId="0" fillId="0" borderId="1" xfId="0" applyNumberFormat="1" applyBorder="1" applyAlignment="1">
      <alignment horizontal="left"/>
    </xf>
    <xf numFmtId="0" fontId="17" fillId="0" borderId="0" xfId="0" applyFont="1" applyAlignment="1">
      <alignment horizontal="center"/>
    </xf>
    <xf numFmtId="0" fontId="0" fillId="3" borderId="0" xfId="0" applyFill="1"/>
    <xf numFmtId="0" fontId="0" fillId="4" borderId="0" xfId="0" applyFill="1"/>
    <xf numFmtId="0" fontId="0" fillId="4" borderId="0" xfId="0" applyFill="1" applyAlignment="1">
      <alignment horizontal="left" vertical="center"/>
    </xf>
    <xf numFmtId="0" fontId="15" fillId="5" borderId="1" xfId="0" applyFont="1" applyFill="1" applyBorder="1" applyAlignment="1">
      <alignment horizontal="center" vertical="center" wrapText="1"/>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4" fontId="0" fillId="6" borderId="1" xfId="0" applyNumberFormat="1" applyFill="1" applyBorder="1" applyAlignment="1">
      <alignment horizontal="center" vertical="center"/>
    </xf>
    <xf numFmtId="167" fontId="13" fillId="6" borderId="1" xfId="2" applyNumberFormat="1" applyFont="1" applyFill="1" applyBorder="1" applyAlignment="1">
      <alignment horizontal="center" vertical="center"/>
    </xf>
    <xf numFmtId="0" fontId="17" fillId="2" borderId="3"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xf>
    <xf numFmtId="0" fontId="17" fillId="2" borderId="1" xfId="0" applyFont="1" applyFill="1" applyBorder="1" applyAlignment="1">
      <alignment horizontal="center"/>
    </xf>
    <xf numFmtId="0" fontId="17" fillId="2" borderId="1" xfId="0" applyFont="1" applyFill="1" applyBorder="1" applyAlignment="1">
      <alignment horizontal="center" vertical="center"/>
    </xf>
    <xf numFmtId="0" fontId="0" fillId="7" borderId="1" xfId="0" applyFill="1" applyBorder="1" applyAlignment="1">
      <alignment horizontal="center" vertical="center"/>
    </xf>
    <xf numFmtId="165" fontId="0" fillId="7" borderId="1" xfId="0" applyNumberFormat="1" applyFill="1" applyBorder="1" applyAlignment="1">
      <alignment horizontal="center" vertical="center"/>
    </xf>
    <xf numFmtId="0" fontId="0" fillId="4" borderId="0" xfId="0" applyFill="1" applyAlignment="1">
      <alignment horizontal="center"/>
    </xf>
    <xf numFmtId="0" fontId="0" fillId="0" borderId="1" xfId="0" applyBorder="1" applyAlignment="1">
      <alignment horizontal="center" vertical="center"/>
    </xf>
    <xf numFmtId="1" fontId="13" fillId="7" borderId="1" xfId="1" applyNumberFormat="1" applyFont="1" applyFill="1" applyBorder="1" applyAlignment="1">
      <alignment horizontal="center" vertical="center"/>
    </xf>
    <xf numFmtId="0" fontId="0" fillId="8" borderId="1" xfId="0" applyFill="1" applyBorder="1" applyAlignment="1">
      <alignment horizontal="center" vertical="center"/>
    </xf>
    <xf numFmtId="0" fontId="17" fillId="7" borderId="3" xfId="0" applyFont="1" applyFill="1" applyBorder="1" applyAlignment="1">
      <alignment horizontal="center" vertical="center"/>
    </xf>
    <xf numFmtId="0" fontId="17" fillId="7" borderId="3" xfId="0" applyFont="1" applyFill="1" applyBorder="1" applyAlignment="1">
      <alignment horizontal="center" vertical="center" wrapText="1"/>
    </xf>
    <xf numFmtId="0" fontId="20" fillId="0" borderId="0" xfId="0" applyFont="1" applyAlignment="1">
      <alignment vertical="top" wrapText="1"/>
    </xf>
    <xf numFmtId="170" fontId="0" fillId="0" borderId="1" xfId="0" applyNumberFormat="1" applyBorder="1" applyAlignment="1">
      <alignment horizontal="center" vertical="center"/>
    </xf>
    <xf numFmtId="0" fontId="0" fillId="0" borderId="1" xfId="0" applyBorder="1" applyAlignment="1">
      <alignment horizontal="left" vertical="center"/>
    </xf>
    <xf numFmtId="0" fontId="17" fillId="7" borderId="1" xfId="0" applyFont="1" applyFill="1" applyBorder="1" applyAlignment="1">
      <alignment horizontal="center" vertical="center" wrapText="1"/>
    </xf>
    <xf numFmtId="172" fontId="13" fillId="0" borderId="1" xfId="1" applyNumberFormat="1" applyFont="1" applyBorder="1" applyAlignment="1">
      <alignment horizontal="center" vertical="center"/>
    </xf>
    <xf numFmtId="169" fontId="0" fillId="8" borderId="1" xfId="0" applyNumberFormat="1" applyFill="1" applyBorder="1" applyAlignment="1">
      <alignment horizontal="center" vertical="center"/>
    </xf>
    <xf numFmtId="4" fontId="0" fillId="8" borderId="1" xfId="0" applyNumberFormat="1" applyFill="1" applyBorder="1" applyAlignment="1">
      <alignment horizontal="center" vertical="center"/>
    </xf>
    <xf numFmtId="2" fontId="0" fillId="8" borderId="1" xfId="0" applyNumberFormat="1" applyFill="1" applyBorder="1" applyAlignment="1">
      <alignment horizontal="center" vertical="center"/>
    </xf>
    <xf numFmtId="2" fontId="0" fillId="7" borderId="1" xfId="0" applyNumberFormat="1" applyFill="1" applyBorder="1" applyAlignment="1">
      <alignment horizontal="center" vertical="center"/>
    </xf>
    <xf numFmtId="3" fontId="0" fillId="8" borderId="1" xfId="0" applyNumberFormat="1" applyFill="1" applyBorder="1" applyAlignment="1">
      <alignment horizontal="center" vertical="center"/>
    </xf>
    <xf numFmtId="168" fontId="0" fillId="0" borderId="1" xfId="0" applyNumberFormat="1" applyBorder="1" applyAlignment="1">
      <alignment horizontal="center" vertical="center"/>
    </xf>
    <xf numFmtId="4" fontId="0" fillId="0" borderId="1" xfId="0" applyNumberFormat="1" applyBorder="1" applyAlignment="1">
      <alignment horizontal="center" vertical="center"/>
    </xf>
    <xf numFmtId="4" fontId="0" fillId="0" borderId="0" xfId="0" applyNumberFormat="1" applyAlignment="1">
      <alignment horizontal="center" vertical="center"/>
    </xf>
    <xf numFmtId="3" fontId="0" fillId="0" borderId="0" xfId="0" applyNumberFormat="1" applyAlignment="1">
      <alignment horizontal="center" vertical="center"/>
    </xf>
    <xf numFmtId="168" fontId="0" fillId="0" borderId="0" xfId="0" applyNumberFormat="1" applyAlignment="1">
      <alignment horizontal="center" vertical="center"/>
    </xf>
    <xf numFmtId="172" fontId="0" fillId="7" borderId="1" xfId="0" applyNumberFormat="1" applyFill="1" applyBorder="1" applyAlignment="1">
      <alignment horizontal="center" vertical="center"/>
    </xf>
    <xf numFmtId="173" fontId="0" fillId="0" borderId="1" xfId="0" applyNumberFormat="1" applyBorder="1" applyAlignment="1">
      <alignment horizontal="center" vertical="center"/>
    </xf>
    <xf numFmtId="173" fontId="0" fillId="7" borderId="1" xfId="0" applyNumberFormat="1" applyFill="1" applyBorder="1" applyAlignment="1">
      <alignment horizontal="center" vertical="center"/>
    </xf>
    <xf numFmtId="0" fontId="19" fillId="4" borderId="0" xfId="0" applyFont="1" applyFill="1"/>
    <xf numFmtId="3" fontId="0" fillId="0" borderId="1" xfId="0" applyNumberFormat="1" applyBorder="1" applyAlignment="1">
      <alignment horizontal="center" vertical="center" wrapText="1"/>
    </xf>
    <xf numFmtId="3" fontId="17" fillId="2" borderId="1" xfId="0" applyNumberFormat="1" applyFont="1" applyFill="1" applyBorder="1" applyAlignment="1">
      <alignment horizontal="center" vertical="center"/>
    </xf>
    <xf numFmtId="0" fontId="17" fillId="7" borderId="1" xfId="0" applyFont="1" applyFill="1" applyBorder="1" applyAlignment="1">
      <alignment horizontal="center"/>
    </xf>
    <xf numFmtId="172" fontId="0" fillId="0" borderId="1" xfId="0" applyNumberFormat="1" applyBorder="1" applyAlignment="1">
      <alignment horizontal="center"/>
    </xf>
    <xf numFmtId="1" fontId="0" fillId="8"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167" fontId="0" fillId="6" borderId="1" xfId="0" applyNumberFormat="1" applyFill="1" applyBorder="1" applyAlignment="1">
      <alignment horizontal="center" vertical="center"/>
    </xf>
    <xf numFmtId="0" fontId="0" fillId="0" borderId="1" xfId="0" applyBorder="1" applyAlignment="1">
      <alignment horizontal="center" vertical="center" wrapText="1"/>
    </xf>
    <xf numFmtId="164" fontId="13" fillId="0" borderId="1" xfId="4" applyNumberFormat="1" applyFont="1" applyBorder="1" applyAlignment="1">
      <alignment horizontal="center" vertical="center"/>
    </xf>
    <xf numFmtId="4" fontId="0" fillId="7" borderId="1" xfId="0" applyNumberFormat="1" applyFill="1" applyBorder="1" applyAlignment="1">
      <alignment horizontal="center" vertical="center"/>
    </xf>
    <xf numFmtId="165" fontId="0" fillId="0" borderId="1" xfId="0" applyNumberFormat="1" applyBorder="1" applyAlignment="1">
      <alignment horizontal="center"/>
    </xf>
    <xf numFmtId="9" fontId="0" fillId="7" borderId="1" xfId="0" applyNumberFormat="1" applyFill="1" applyBorder="1" applyAlignment="1">
      <alignment horizontal="center" vertical="center"/>
    </xf>
    <xf numFmtId="164" fontId="0" fillId="7" borderId="1" xfId="0" applyNumberFormat="1" applyFill="1" applyBorder="1" applyAlignment="1">
      <alignment horizontal="center" vertical="center"/>
    </xf>
    <xf numFmtId="0" fontId="17" fillId="2" borderId="1" xfId="0" applyFont="1" applyFill="1" applyBorder="1" applyAlignment="1">
      <alignment horizontal="center" vertical="center" wrapText="1"/>
    </xf>
    <xf numFmtId="10" fontId="0" fillId="0" borderId="1" xfId="0" applyNumberFormat="1" applyBorder="1" applyAlignment="1">
      <alignment horizontal="center" vertical="center"/>
    </xf>
    <xf numFmtId="166" fontId="0" fillId="7" borderId="1" xfId="0" applyNumberFormat="1" applyFill="1" applyBorder="1" applyAlignment="1">
      <alignment horizontal="center" vertical="center"/>
    </xf>
    <xf numFmtId="0" fontId="17" fillId="0" borderId="1" xfId="0" applyFont="1" applyBorder="1"/>
    <xf numFmtId="174" fontId="0" fillId="0" borderId="1" xfId="0" applyNumberFormat="1" applyBorder="1" applyAlignment="1">
      <alignment horizontal="center" vertical="center"/>
    </xf>
    <xf numFmtId="171" fontId="0" fillId="7" borderId="1" xfId="0" applyNumberFormat="1" applyFill="1" applyBorder="1" applyAlignment="1">
      <alignment horizontal="center" vertical="center"/>
    </xf>
    <xf numFmtId="0" fontId="0" fillId="5" borderId="0" xfId="0" applyFill="1"/>
    <xf numFmtId="2" fontId="21" fillId="9" borderId="5" xfId="0" applyNumberFormat="1" applyFont="1" applyFill="1" applyBorder="1" applyAlignment="1">
      <alignment horizontal="center" vertical="center"/>
    </xf>
    <xf numFmtId="0" fontId="0" fillId="10" borderId="0" xfId="0" applyFill="1"/>
    <xf numFmtId="0" fontId="0" fillId="10" borderId="0" xfId="0" applyFill="1" applyAlignment="1">
      <alignment horizontal="left" vertical="center"/>
    </xf>
    <xf numFmtId="1" fontId="19" fillId="10" borderId="6" xfId="1" applyNumberFormat="1" applyFont="1" applyFill="1" applyBorder="1" applyAlignment="1" applyProtection="1">
      <alignment horizontal="center" vertical="center"/>
    </xf>
    <xf numFmtId="1" fontId="19" fillId="10" borderId="1" xfId="1" applyNumberFormat="1" applyFont="1" applyFill="1" applyBorder="1" applyAlignment="1" applyProtection="1">
      <alignment horizontal="center" vertical="center"/>
    </xf>
    <xf numFmtId="1" fontId="19" fillId="10" borderId="7" xfId="1" applyNumberFormat="1" applyFont="1" applyFill="1" applyBorder="1" applyAlignment="1" applyProtection="1">
      <alignment horizontal="center" vertical="center"/>
    </xf>
    <xf numFmtId="0" fontId="15" fillId="5" borderId="8" xfId="0" applyFont="1" applyFill="1" applyBorder="1" applyAlignment="1">
      <alignment horizontal="center" vertical="center"/>
    </xf>
    <xf numFmtId="43" fontId="19" fillId="10" borderId="9" xfId="1" applyFont="1" applyFill="1" applyBorder="1" applyAlignment="1" applyProtection="1">
      <alignment horizontal="center" vertical="center"/>
    </xf>
    <xf numFmtId="43" fontId="19" fillId="10" borderId="10" xfId="1" applyFont="1" applyFill="1" applyBorder="1" applyAlignment="1" applyProtection="1">
      <alignment horizontal="center" vertical="center"/>
    </xf>
    <xf numFmtId="43" fontId="19" fillId="10" borderId="11" xfId="1" applyFont="1" applyFill="1" applyBorder="1" applyAlignment="1" applyProtection="1">
      <alignment horizontal="center" vertical="center"/>
    </xf>
    <xf numFmtId="1" fontId="0" fillId="0" borderId="0" xfId="0" applyNumberFormat="1" applyAlignment="1">
      <alignment horizontal="center" vertical="center"/>
    </xf>
    <xf numFmtId="0" fontId="0" fillId="0" borderId="0" xfId="0" applyAlignment="1">
      <alignment horizontal="center" vertical="center"/>
    </xf>
    <xf numFmtId="167" fontId="0" fillId="0" borderId="0" xfId="0" applyNumberFormat="1" applyAlignment="1">
      <alignment horizontal="center" vertical="center"/>
    </xf>
    <xf numFmtId="167" fontId="0" fillId="0" borderId="0" xfId="0" applyNumberFormat="1" applyAlignment="1">
      <alignment horizontal="center"/>
    </xf>
    <xf numFmtId="176" fontId="0" fillId="0" borderId="0" xfId="0" applyNumberFormat="1"/>
    <xf numFmtId="0" fontId="0" fillId="0" borderId="1" xfId="0" applyBorder="1" applyAlignment="1" applyProtection="1">
      <alignment horizontal="center" vertical="center"/>
      <protection locked="0"/>
    </xf>
    <xf numFmtId="0" fontId="0" fillId="10" borderId="1" xfId="0" applyFill="1" applyBorder="1" applyAlignment="1" applyProtection="1">
      <alignment horizontal="center" vertical="center"/>
      <protection locked="0"/>
    </xf>
    <xf numFmtId="1" fontId="0" fillId="10" borderId="1" xfId="0" applyNumberFormat="1" applyFill="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164" fontId="0" fillId="0" borderId="1" xfId="0" applyNumberFormat="1" applyBorder="1" applyAlignment="1" applyProtection="1">
      <alignment horizontal="center" vertical="center"/>
      <protection locked="0"/>
    </xf>
    <xf numFmtId="0" fontId="17" fillId="10" borderId="1" xfId="0" applyFont="1" applyFill="1" applyBorder="1"/>
    <xf numFmtId="0" fontId="0" fillId="10" borderId="1" xfId="0" applyFill="1" applyBorder="1"/>
    <xf numFmtId="4" fontId="0" fillId="10" borderId="1" xfId="0" applyNumberFormat="1" applyFill="1" applyBorder="1" applyAlignment="1">
      <alignment horizontal="center"/>
    </xf>
    <xf numFmtId="0" fontId="0" fillId="10" borderId="1" xfId="0" applyFill="1" applyBorder="1" applyAlignment="1">
      <alignment horizontal="center"/>
    </xf>
    <xf numFmtId="4" fontId="0" fillId="10" borderId="1" xfId="0" applyNumberFormat="1" applyFill="1" applyBorder="1" applyAlignment="1">
      <alignment horizontal="center" vertical="center"/>
    </xf>
    <xf numFmtId="1" fontId="0" fillId="10" borderId="1" xfId="0" applyNumberFormat="1" applyFill="1" applyBorder="1" applyAlignment="1">
      <alignment horizontal="center" vertical="center"/>
    </xf>
    <xf numFmtId="0" fontId="0" fillId="10" borderId="1" xfId="0" applyFill="1" applyBorder="1" applyAlignment="1">
      <alignment horizontal="center" vertical="center"/>
    </xf>
    <xf numFmtId="167" fontId="0" fillId="10" borderId="1" xfId="0" applyNumberFormat="1" applyFill="1" applyBorder="1" applyAlignment="1">
      <alignment horizontal="center" vertical="center"/>
    </xf>
    <xf numFmtId="0" fontId="0" fillId="10" borderId="1" xfId="0" applyFill="1" applyBorder="1" applyAlignment="1">
      <alignment horizontal="right"/>
    </xf>
    <xf numFmtId="3" fontId="0" fillId="10" borderId="1" xfId="0" applyNumberFormat="1" applyFill="1" applyBorder="1" applyAlignment="1">
      <alignment horizontal="center"/>
    </xf>
    <xf numFmtId="167" fontId="0" fillId="10" borderId="1" xfId="0" applyNumberFormat="1" applyFill="1" applyBorder="1" applyAlignment="1">
      <alignment horizontal="center"/>
    </xf>
    <xf numFmtId="2" fontId="0" fillId="10" borderId="1" xfId="0" applyNumberFormat="1" applyFill="1" applyBorder="1" applyAlignment="1">
      <alignment horizontal="center" vertical="center"/>
    </xf>
    <xf numFmtId="3" fontId="0" fillId="10" borderId="1" xfId="0" applyNumberFormat="1" applyFill="1" applyBorder="1" applyAlignment="1">
      <alignment horizontal="center" vertical="center"/>
    </xf>
    <xf numFmtId="0" fontId="0" fillId="11" borderId="0" xfId="0" applyFill="1" applyAlignment="1">
      <alignment horizontal="center"/>
    </xf>
    <xf numFmtId="4" fontId="19" fillId="10" borderId="6" xfId="1" applyNumberFormat="1" applyFont="1" applyFill="1" applyBorder="1" applyAlignment="1" applyProtection="1">
      <alignment horizontal="right" vertical="center"/>
    </xf>
    <xf numFmtId="4" fontId="19" fillId="10" borderId="1" xfId="1" applyNumberFormat="1" applyFont="1" applyFill="1" applyBorder="1" applyAlignment="1" applyProtection="1">
      <alignment horizontal="right" vertical="center"/>
    </xf>
    <xf numFmtId="4" fontId="19" fillId="10" borderId="7" xfId="1" applyNumberFormat="1" applyFont="1" applyFill="1" applyBorder="1" applyAlignment="1" applyProtection="1">
      <alignment horizontal="right" vertical="center"/>
    </xf>
    <xf numFmtId="167" fontId="19" fillId="10" borderId="5" xfId="1" applyNumberFormat="1" applyFont="1" applyFill="1" applyBorder="1" applyAlignment="1" applyProtection="1">
      <alignment horizontal="right" vertical="center"/>
    </xf>
    <xf numFmtId="167" fontId="19" fillId="10" borderId="12" xfId="1" applyNumberFormat="1" applyFont="1" applyFill="1" applyBorder="1" applyAlignment="1" applyProtection="1">
      <alignment horizontal="right" vertical="center"/>
    </xf>
    <xf numFmtId="167" fontId="19" fillId="10" borderId="13" xfId="1" applyNumberFormat="1" applyFont="1" applyFill="1" applyBorder="1" applyAlignment="1" applyProtection="1">
      <alignment horizontal="right" vertical="center"/>
    </xf>
    <xf numFmtId="0" fontId="17" fillId="10" borderId="1" xfId="0" applyFont="1" applyFill="1" applyBorder="1" applyAlignment="1">
      <alignment horizontal="center" vertical="center"/>
    </xf>
    <xf numFmtId="43" fontId="22" fillId="10" borderId="14" xfId="1" applyFont="1" applyFill="1" applyBorder="1" applyAlignment="1" applyProtection="1">
      <alignment horizontal="right" vertical="center"/>
    </xf>
    <xf numFmtId="43" fontId="22" fillId="10" borderId="15" xfId="1" applyFont="1" applyFill="1" applyBorder="1" applyAlignment="1" applyProtection="1">
      <alignment horizontal="right" vertical="center"/>
    </xf>
    <xf numFmtId="167" fontId="22" fillId="10" borderId="16" xfId="1" applyNumberFormat="1" applyFont="1" applyFill="1" applyBorder="1" applyAlignment="1" applyProtection="1">
      <alignment horizontal="right" vertical="center"/>
    </xf>
    <xf numFmtId="0" fontId="23" fillId="10" borderId="17" xfId="0" applyFont="1" applyFill="1" applyBorder="1" applyAlignment="1">
      <alignment vertical="center"/>
    </xf>
    <xf numFmtId="0" fontId="23" fillId="10" borderId="18" xfId="0" applyFont="1" applyFill="1" applyBorder="1" applyAlignment="1">
      <alignment vertical="center"/>
    </xf>
    <xf numFmtId="0" fontId="23" fillId="10" borderId="19" xfId="0" applyFont="1" applyFill="1" applyBorder="1" applyAlignment="1">
      <alignment vertical="center"/>
    </xf>
    <xf numFmtId="0" fontId="23" fillId="10" borderId="0" xfId="0" applyFont="1" applyFill="1" applyAlignment="1">
      <alignment vertical="center"/>
    </xf>
    <xf numFmtId="0" fontId="23" fillId="10" borderId="20" xfId="0" applyFont="1" applyFill="1" applyBorder="1" applyAlignment="1">
      <alignment vertical="center"/>
    </xf>
    <xf numFmtId="0" fontId="23" fillId="10" borderId="21" xfId="0" applyFont="1" applyFill="1" applyBorder="1" applyAlignment="1">
      <alignment vertical="center"/>
    </xf>
    <xf numFmtId="0" fontId="0" fillId="9" borderId="17" xfId="0" applyFill="1" applyBorder="1"/>
    <xf numFmtId="0" fontId="0" fillId="9" borderId="18" xfId="0" applyFill="1" applyBorder="1"/>
    <xf numFmtId="0" fontId="0" fillId="9" borderId="22" xfId="0" applyFill="1" applyBorder="1"/>
    <xf numFmtId="0" fontId="0" fillId="9" borderId="19" xfId="0" applyFill="1" applyBorder="1"/>
    <xf numFmtId="0" fontId="0" fillId="9" borderId="23" xfId="0" applyFill="1" applyBorder="1"/>
    <xf numFmtId="0" fontId="0" fillId="9" borderId="0" xfId="0" applyFill="1"/>
    <xf numFmtId="0" fontId="0" fillId="9" borderId="20" xfId="0" applyFill="1" applyBorder="1"/>
    <xf numFmtId="0" fontId="0" fillId="9" borderId="21" xfId="0" applyFill="1" applyBorder="1"/>
    <xf numFmtId="0" fontId="0" fillId="9" borderId="24" xfId="0" applyFill="1" applyBorder="1"/>
    <xf numFmtId="0" fontId="15" fillId="5" borderId="8" xfId="0" applyFont="1" applyFill="1" applyBorder="1" applyAlignment="1">
      <alignment horizontal="center" vertical="center" wrapText="1"/>
    </xf>
    <xf numFmtId="0" fontId="15" fillId="5" borderId="25" xfId="0" applyFont="1" applyFill="1" applyBorder="1" applyAlignment="1">
      <alignment horizontal="center" vertical="center" wrapText="1"/>
    </xf>
    <xf numFmtId="167" fontId="19" fillId="0" borderId="1" xfId="2" applyNumberFormat="1" applyFont="1" applyFill="1" applyBorder="1" applyAlignment="1">
      <alignment horizontal="center" vertical="center" wrapText="1"/>
    </xf>
    <xf numFmtId="0" fontId="0" fillId="2" borderId="1" xfId="0" applyFill="1" applyBorder="1" applyAlignment="1">
      <alignment horizontal="center" vertical="center"/>
    </xf>
    <xf numFmtId="4" fontId="0" fillId="2" borderId="1" xfId="0" applyNumberFormat="1" applyFill="1" applyBorder="1" applyAlignment="1">
      <alignment horizontal="center" vertical="center"/>
    </xf>
    <xf numFmtId="0" fontId="0" fillId="2" borderId="1" xfId="0" applyFill="1" applyBorder="1" applyAlignment="1" applyProtection="1">
      <alignment horizontal="center" vertical="center"/>
      <protection locked="0"/>
    </xf>
    <xf numFmtId="3" fontId="0" fillId="10" borderId="0" xfId="0" applyNumberFormat="1" applyFill="1"/>
    <xf numFmtId="0" fontId="0" fillId="12" borderId="0" xfId="0" applyFill="1"/>
    <xf numFmtId="3" fontId="0" fillId="12" borderId="0" xfId="0" applyNumberFormat="1" applyFill="1"/>
    <xf numFmtId="0" fontId="0" fillId="10" borderId="0" xfId="0" applyFill="1" applyAlignment="1">
      <alignment horizontal="center"/>
    </xf>
    <xf numFmtId="0" fontId="19" fillId="10" borderId="0" xfId="0" applyFont="1" applyFill="1" applyAlignment="1">
      <alignment horizontal="center" vertical="center" wrapText="1"/>
    </xf>
    <xf numFmtId="3" fontId="0" fillId="10" borderId="0" xfId="0" applyNumberFormat="1" applyFill="1" applyAlignment="1">
      <alignment horizontal="center"/>
    </xf>
    <xf numFmtId="0" fontId="0" fillId="12" borderId="0" xfId="0" applyFill="1" applyAlignment="1">
      <alignment horizontal="center"/>
    </xf>
    <xf numFmtId="166" fontId="0" fillId="12" borderId="0" xfId="0" applyNumberFormat="1" applyFill="1" applyAlignment="1">
      <alignment horizontal="center"/>
    </xf>
    <xf numFmtId="0" fontId="19" fillId="12" borderId="0" xfId="0" applyFont="1" applyFill="1" applyAlignment="1">
      <alignment horizontal="center" vertical="center" wrapText="1"/>
    </xf>
    <xf numFmtId="3" fontId="0" fillId="12" borderId="0" xfId="0" applyNumberFormat="1" applyFill="1" applyAlignment="1">
      <alignment horizontal="center"/>
    </xf>
    <xf numFmtId="0" fontId="24" fillId="10" borderId="0" xfId="0" applyFont="1" applyFill="1" applyAlignment="1">
      <alignment wrapText="1"/>
    </xf>
    <xf numFmtId="168" fontId="0" fillId="10" borderId="0" xfId="0" applyNumberFormat="1" applyFill="1" applyAlignment="1">
      <alignment horizontal="center"/>
    </xf>
    <xf numFmtId="0" fontId="17" fillId="10" borderId="0" xfId="0" applyFont="1" applyFill="1" applyAlignment="1">
      <alignment horizontal="center"/>
    </xf>
    <xf numFmtId="0" fontId="0" fillId="0" borderId="0" xfId="0" applyAlignment="1">
      <alignment horizontal="center" vertical="center" wrapText="1"/>
    </xf>
    <xf numFmtId="2" fontId="0" fillId="0" borderId="0" xfId="0" applyNumberFormat="1" applyAlignment="1">
      <alignment horizontal="center" vertical="center"/>
    </xf>
    <xf numFmtId="169" fontId="0" fillId="0" borderId="0" xfId="0" applyNumberFormat="1" applyAlignment="1">
      <alignment horizontal="center" vertical="center"/>
    </xf>
    <xf numFmtId="0" fontId="0" fillId="0" borderId="0" xfId="0" applyAlignment="1">
      <alignment wrapText="1"/>
    </xf>
    <xf numFmtId="0" fontId="0" fillId="0" borderId="0" xfId="0" applyAlignment="1">
      <alignment horizontal="center" wrapText="1"/>
    </xf>
    <xf numFmtId="2" fontId="0" fillId="0" borderId="0" xfId="0" applyNumberFormat="1" applyAlignment="1">
      <alignment horizontal="center" vertical="center" wrapText="1"/>
    </xf>
    <xf numFmtId="173" fontId="0" fillId="0" borderId="0" xfId="0" applyNumberFormat="1" applyAlignment="1">
      <alignment horizontal="center" vertical="center"/>
    </xf>
    <xf numFmtId="0" fontId="0" fillId="10" borderId="0" xfId="0" applyFill="1" applyAlignment="1">
      <alignment horizontal="center" vertical="center"/>
    </xf>
    <xf numFmtId="2" fontId="0" fillId="0" borderId="0" xfId="0" applyNumberFormat="1"/>
    <xf numFmtId="164" fontId="0" fillId="10" borderId="1" xfId="0" applyNumberFormat="1" applyFill="1" applyBorder="1" applyAlignment="1" applyProtection="1">
      <alignment horizontal="center" vertical="center"/>
      <protection locked="0"/>
    </xf>
    <xf numFmtId="0" fontId="0" fillId="0" borderId="26" xfId="0" applyBorder="1" applyAlignment="1">
      <alignment horizontal="center" vertical="center"/>
    </xf>
    <xf numFmtId="2" fontId="0" fillId="0" borderId="26" xfId="0" applyNumberFormat="1" applyBorder="1" applyAlignment="1">
      <alignment horizontal="center" vertical="center"/>
    </xf>
    <xf numFmtId="0" fontId="0" fillId="0" borderId="26" xfId="0" applyBorder="1"/>
    <xf numFmtId="1" fontId="0" fillId="0" borderId="26" xfId="0" applyNumberFormat="1" applyBorder="1" applyAlignment="1">
      <alignment horizontal="center" vertical="center"/>
    </xf>
    <xf numFmtId="169" fontId="0" fillId="0" borderId="26" xfId="0" applyNumberFormat="1" applyBorder="1" applyAlignment="1">
      <alignment horizontal="center" vertical="center"/>
    </xf>
    <xf numFmtId="0" fontId="0" fillId="0" borderId="26" xfId="0" applyBorder="1" applyAlignment="1">
      <alignment wrapText="1"/>
    </xf>
    <xf numFmtId="0" fontId="0" fillId="0" borderId="26" xfId="0" applyBorder="1" applyAlignment="1">
      <alignment horizontal="center" vertical="center" wrapText="1"/>
    </xf>
    <xf numFmtId="175" fontId="0" fillId="0" borderId="1" xfId="0" applyNumberFormat="1" applyBorder="1" applyAlignment="1">
      <alignment horizontal="center"/>
    </xf>
    <xf numFmtId="172" fontId="0" fillId="0" borderId="0" xfId="0" applyNumberFormat="1" applyAlignment="1">
      <alignment horizontal="center"/>
    </xf>
    <xf numFmtId="172" fontId="0" fillId="13" borderId="0" xfId="0" applyNumberFormat="1" applyFill="1" applyAlignment="1">
      <alignment horizontal="center"/>
    </xf>
    <xf numFmtId="0" fontId="25" fillId="0" borderId="0" xfId="0" applyFont="1"/>
    <xf numFmtId="14" fontId="0" fillId="0" borderId="0" xfId="0" applyNumberFormat="1"/>
    <xf numFmtId="1" fontId="0" fillId="7" borderId="1" xfId="0" applyNumberFormat="1" applyFill="1" applyBorder="1" applyAlignment="1">
      <alignment horizontal="center" vertical="center"/>
    </xf>
    <xf numFmtId="167" fontId="18" fillId="0" borderId="1" xfId="2" applyNumberFormat="1" applyFont="1" applyFill="1" applyBorder="1" applyAlignment="1">
      <alignment horizontal="center" vertical="center" wrapText="1"/>
    </xf>
    <xf numFmtId="0" fontId="17" fillId="16" borderId="3" xfId="0" applyFont="1" applyFill="1" applyBorder="1" applyAlignment="1">
      <alignment horizontal="center" vertical="center"/>
    </xf>
    <xf numFmtId="0" fontId="17" fillId="16" borderId="3" xfId="0" applyFont="1" applyFill="1" applyBorder="1" applyAlignment="1">
      <alignment horizontal="center" vertical="center" wrapText="1"/>
    </xf>
    <xf numFmtId="0" fontId="19" fillId="16" borderId="1" xfId="0" applyFont="1" applyFill="1" applyBorder="1" applyAlignment="1">
      <alignment horizontal="center" vertical="center" wrapText="1"/>
    </xf>
    <xf numFmtId="167" fontId="19" fillId="16" borderId="1" xfId="2" applyNumberFormat="1" applyFont="1" applyFill="1" applyBorder="1" applyAlignment="1">
      <alignment horizontal="center" vertical="center" wrapText="1"/>
    </xf>
    <xf numFmtId="0" fontId="33" fillId="7" borderId="1" xfId="0" applyFont="1" applyFill="1" applyBorder="1" applyAlignment="1">
      <alignment horizontal="center" vertical="center" wrapText="1"/>
    </xf>
    <xf numFmtId="167" fontId="18" fillId="0" borderId="1" xfId="1" applyNumberFormat="1" applyFont="1" applyBorder="1" applyAlignment="1">
      <alignment horizontal="center" vertical="center"/>
    </xf>
    <xf numFmtId="3" fontId="18" fillId="0" borderId="1" xfId="0" applyNumberFormat="1" applyFont="1" applyBorder="1" applyAlignment="1">
      <alignment horizontal="center"/>
    </xf>
    <xf numFmtId="3" fontId="18" fillId="0" borderId="1" xfId="0" applyNumberFormat="1" applyFont="1" applyBorder="1" applyAlignment="1">
      <alignment horizontal="left"/>
    </xf>
    <xf numFmtId="0" fontId="34" fillId="0" borderId="1" xfId="0" applyFont="1" applyBorder="1" applyAlignment="1">
      <alignment horizontal="left" vertical="center"/>
    </xf>
    <xf numFmtId="0" fontId="35" fillId="0" borderId="0" xfId="0" applyFont="1" applyAlignment="1">
      <alignment horizontal="center" vertical="center" wrapText="1"/>
    </xf>
    <xf numFmtId="0" fontId="17" fillId="0" borderId="0" xfId="0" applyFont="1"/>
    <xf numFmtId="0" fontId="34" fillId="0" borderId="1" xfId="0" applyFont="1" applyBorder="1"/>
    <xf numFmtId="2" fontId="13" fillId="7" borderId="1" xfId="1" applyNumberFormat="1" applyFont="1" applyFill="1" applyBorder="1" applyAlignment="1">
      <alignment horizontal="center" vertical="center"/>
    </xf>
    <xf numFmtId="0" fontId="15" fillId="5" borderId="1" xfId="0" applyFont="1" applyFill="1" applyBorder="1" applyAlignment="1">
      <alignment horizontal="center" vertical="center"/>
    </xf>
    <xf numFmtId="0" fontId="17" fillId="7" borderId="1" xfId="0" applyFont="1" applyFill="1" applyBorder="1" applyAlignment="1">
      <alignment horizontal="center" vertical="center"/>
    </xf>
    <xf numFmtId="0" fontId="20" fillId="5" borderId="0" xfId="0" applyFont="1" applyFill="1" applyAlignment="1">
      <alignment horizontal="left" vertical="center"/>
    </xf>
    <xf numFmtId="0" fontId="20" fillId="5" borderId="0" xfId="0" applyFont="1" applyFill="1" applyAlignment="1">
      <alignment horizontal="center" vertical="center"/>
    </xf>
    <xf numFmtId="0" fontId="38" fillId="17" borderId="1" xfId="0" applyFont="1" applyFill="1" applyBorder="1" applyAlignment="1">
      <alignment horizontal="center" vertical="center"/>
    </xf>
    <xf numFmtId="0" fontId="38" fillId="17" borderId="1" xfId="0" applyFont="1" applyFill="1" applyBorder="1" applyAlignment="1">
      <alignment horizontal="center" vertical="center" wrapText="1"/>
    </xf>
    <xf numFmtId="0" fontId="17" fillId="7" borderId="0" xfId="0" applyFont="1" applyFill="1" applyAlignment="1">
      <alignment horizontal="center" vertical="center"/>
    </xf>
    <xf numFmtId="44" fontId="0" fillId="10" borderId="1" xfId="2" applyFont="1" applyFill="1" applyBorder="1" applyAlignment="1" applyProtection="1">
      <alignment horizontal="center" vertical="center"/>
      <protection locked="0"/>
    </xf>
    <xf numFmtId="0" fontId="15" fillId="5" borderId="0" xfId="0" applyFont="1" applyFill="1" applyAlignment="1">
      <alignment horizontal="center" vertical="center" wrapText="1"/>
    </xf>
    <xf numFmtId="0" fontId="38" fillId="17" borderId="0" xfId="0" applyFont="1" applyFill="1" applyAlignment="1">
      <alignment horizontal="center" vertical="center" wrapText="1"/>
    </xf>
    <xf numFmtId="167" fontId="13" fillId="6" borderId="0" xfId="2" applyNumberFormat="1" applyFont="1" applyFill="1" applyBorder="1" applyAlignment="1">
      <alignment horizontal="center" vertical="center"/>
    </xf>
    <xf numFmtId="44" fontId="0" fillId="7" borderId="1" xfId="2" applyFont="1" applyFill="1" applyBorder="1" applyAlignment="1">
      <alignment horizontal="center" vertical="center"/>
    </xf>
    <xf numFmtId="0" fontId="17" fillId="2" borderId="0" xfId="0" applyFont="1" applyFill="1" applyAlignment="1">
      <alignment horizontal="center" vertical="center"/>
    </xf>
    <xf numFmtId="0" fontId="19" fillId="0" borderId="0" xfId="0" applyFont="1" applyAlignment="1">
      <alignment horizontal="center" vertical="center"/>
    </xf>
    <xf numFmtId="0" fontId="15" fillId="5" borderId="0" xfId="0" applyFont="1" applyFill="1" applyAlignment="1">
      <alignment horizontal="center" vertical="center"/>
    </xf>
    <xf numFmtId="167" fontId="0" fillId="8" borderId="1" xfId="2" applyNumberFormat="1" applyFont="1" applyFill="1" applyBorder="1" applyAlignment="1">
      <alignment horizontal="center" vertical="center"/>
    </xf>
    <xf numFmtId="167" fontId="13" fillId="3" borderId="1" xfId="2" applyNumberFormat="1" applyFont="1" applyFill="1" applyBorder="1" applyAlignment="1">
      <alignment horizontal="center" vertical="center"/>
    </xf>
    <xf numFmtId="167" fontId="0" fillId="0" borderId="1" xfId="0" applyNumberFormat="1" applyBorder="1" applyAlignment="1" applyProtection="1">
      <alignment horizontal="center" vertical="center"/>
      <protection locked="0"/>
    </xf>
    <xf numFmtId="167" fontId="0" fillId="8" borderId="1" xfId="0" applyNumberFormat="1" applyFill="1" applyBorder="1" applyAlignment="1">
      <alignment horizontal="center" vertical="center"/>
    </xf>
    <xf numFmtId="167" fontId="13" fillId="18" borderId="1" xfId="2" applyNumberFormat="1" applyFont="1" applyFill="1" applyBorder="1" applyAlignment="1">
      <alignment horizontal="center" vertical="center"/>
    </xf>
    <xf numFmtId="0" fontId="17" fillId="2" borderId="27" xfId="0" applyFont="1" applyFill="1" applyBorder="1" applyAlignment="1">
      <alignment vertical="center"/>
    </xf>
    <xf numFmtId="0" fontId="17" fillId="2" borderId="28" xfId="0" applyFont="1" applyFill="1" applyBorder="1" applyAlignment="1">
      <alignment vertical="center"/>
    </xf>
    <xf numFmtId="0" fontId="17" fillId="2" borderId="37" xfId="0" applyFont="1" applyFill="1" applyBorder="1" applyAlignment="1">
      <alignment vertical="center"/>
    </xf>
    <xf numFmtId="8" fontId="39" fillId="19" borderId="1" xfId="0" applyNumberFormat="1" applyFont="1" applyFill="1" applyBorder="1"/>
    <xf numFmtId="8" fontId="39" fillId="19" borderId="37" xfId="0" applyNumberFormat="1" applyFont="1" applyFill="1" applyBorder="1"/>
    <xf numFmtId="0" fontId="39" fillId="0" borderId="0" xfId="0" applyFont="1"/>
    <xf numFmtId="8" fontId="39" fillId="0" borderId="0" xfId="0" applyNumberFormat="1" applyFont="1"/>
    <xf numFmtId="0" fontId="0" fillId="7" borderId="0" xfId="0" applyFill="1" applyAlignment="1">
      <alignment horizontal="center" vertical="center"/>
    </xf>
    <xf numFmtId="0" fontId="17" fillId="7" borderId="0" xfId="0" applyFont="1" applyFill="1" applyAlignment="1">
      <alignment horizontal="center" vertical="center" wrapText="1"/>
    </xf>
    <xf numFmtId="0" fontId="26" fillId="10" borderId="27" xfId="0" applyFont="1" applyFill="1" applyBorder="1" applyAlignment="1">
      <alignment horizontal="left" vertical="center" wrapText="1"/>
    </xf>
    <xf numFmtId="0" fontId="26" fillId="10" borderId="28" xfId="0" applyFont="1" applyFill="1" applyBorder="1" applyAlignment="1">
      <alignment horizontal="left" vertical="center" wrapText="1"/>
    </xf>
    <xf numFmtId="0" fontId="26" fillId="10" borderId="15" xfId="0" applyFont="1" applyFill="1" applyBorder="1" applyAlignment="1">
      <alignment horizontal="left" vertical="center" wrapText="1"/>
    </xf>
    <xf numFmtId="0" fontId="21" fillId="9" borderId="29" xfId="0" applyFont="1" applyFill="1" applyBorder="1" applyAlignment="1">
      <alignment horizontal="center" vertical="center"/>
    </xf>
    <xf numFmtId="0" fontId="21" fillId="9" borderId="30" xfId="0" applyFont="1" applyFill="1" applyBorder="1" applyAlignment="1">
      <alignment horizontal="center" vertical="center"/>
    </xf>
    <xf numFmtId="0" fontId="21" fillId="9" borderId="31" xfId="0" applyFont="1" applyFill="1" applyBorder="1" applyAlignment="1">
      <alignment horizontal="center" vertical="center" wrapText="1"/>
    </xf>
    <xf numFmtId="0" fontId="21" fillId="9" borderId="32" xfId="0" applyFont="1" applyFill="1" applyBorder="1" applyAlignment="1">
      <alignment horizontal="center" vertical="center" wrapText="1"/>
    </xf>
    <xf numFmtId="0" fontId="21" fillId="9" borderId="21" xfId="0" applyFont="1" applyFill="1" applyBorder="1" applyAlignment="1">
      <alignment horizontal="center" vertical="center" wrapText="1"/>
    </xf>
    <xf numFmtId="0" fontId="21" fillId="9" borderId="24" xfId="0" applyFont="1" applyFill="1" applyBorder="1" applyAlignment="1">
      <alignment horizontal="center" vertical="center" wrapText="1"/>
    </xf>
    <xf numFmtId="0" fontId="26" fillId="10" borderId="17" xfId="0" applyFont="1" applyFill="1" applyBorder="1" applyAlignment="1">
      <alignment horizontal="left" vertical="center" wrapText="1"/>
    </xf>
    <xf numFmtId="0" fontId="19" fillId="10" borderId="18" xfId="0" applyFont="1" applyFill="1" applyBorder="1" applyAlignment="1">
      <alignment horizontal="left" vertical="center" wrapText="1"/>
    </xf>
    <xf numFmtId="0" fontId="19" fillId="10" borderId="22" xfId="0" applyFont="1" applyFill="1" applyBorder="1" applyAlignment="1">
      <alignment horizontal="left" vertical="center" wrapText="1"/>
    </xf>
    <xf numFmtId="0" fontId="19" fillId="10" borderId="19" xfId="0" applyFont="1" applyFill="1" applyBorder="1" applyAlignment="1">
      <alignment horizontal="left" vertical="center" wrapText="1"/>
    </xf>
    <xf numFmtId="0" fontId="19" fillId="10" borderId="0" xfId="0" applyFont="1" applyFill="1" applyAlignment="1">
      <alignment horizontal="left" vertical="center" wrapText="1"/>
    </xf>
    <xf numFmtId="0" fontId="19" fillId="10" borderId="23" xfId="0" applyFont="1" applyFill="1" applyBorder="1" applyAlignment="1">
      <alignment horizontal="left" vertical="center" wrapText="1"/>
    </xf>
    <xf numFmtId="0" fontId="27" fillId="9" borderId="33" xfId="0" applyFont="1" applyFill="1" applyBorder="1" applyAlignment="1">
      <alignment horizontal="center" vertical="center"/>
    </xf>
    <xf numFmtId="0" fontId="27" fillId="9" borderId="34" xfId="0" applyFont="1" applyFill="1" applyBorder="1" applyAlignment="1">
      <alignment horizontal="center" vertical="center"/>
    </xf>
    <xf numFmtId="0" fontId="27" fillId="9" borderId="35" xfId="0" applyFont="1" applyFill="1" applyBorder="1" applyAlignment="1">
      <alignment horizontal="center" vertical="center"/>
    </xf>
    <xf numFmtId="0" fontId="28" fillId="9" borderId="17" xfId="0" applyFont="1" applyFill="1" applyBorder="1" applyAlignment="1">
      <alignment horizontal="center" vertical="center"/>
    </xf>
    <xf numFmtId="0" fontId="28" fillId="9" borderId="18" xfId="0" applyFont="1" applyFill="1" applyBorder="1" applyAlignment="1">
      <alignment horizontal="center" vertical="center"/>
    </xf>
    <xf numFmtId="0" fontId="28" fillId="9" borderId="22" xfId="0" applyFont="1" applyFill="1" applyBorder="1" applyAlignment="1">
      <alignment horizontal="center" vertical="center"/>
    </xf>
    <xf numFmtId="0" fontId="28" fillId="9" borderId="19" xfId="0" applyFont="1" applyFill="1" applyBorder="1" applyAlignment="1">
      <alignment horizontal="center" vertical="center"/>
    </xf>
    <xf numFmtId="0" fontId="28" fillId="9" borderId="0" xfId="0" applyFont="1" applyFill="1" applyAlignment="1">
      <alignment horizontal="center" vertical="center"/>
    </xf>
    <xf numFmtId="0" fontId="28" fillId="9" borderId="23" xfId="0" applyFont="1" applyFill="1" applyBorder="1" applyAlignment="1">
      <alignment horizontal="center" vertical="center"/>
    </xf>
    <xf numFmtId="0" fontId="28" fillId="9" borderId="20" xfId="0" applyFont="1" applyFill="1" applyBorder="1" applyAlignment="1">
      <alignment horizontal="center" vertical="center"/>
    </xf>
    <xf numFmtId="0" fontId="28" fillId="9" borderId="21" xfId="0" applyFont="1" applyFill="1" applyBorder="1" applyAlignment="1">
      <alignment horizontal="center" vertical="center"/>
    </xf>
    <xf numFmtId="0" fontId="28" fillId="9" borderId="24" xfId="0" applyFont="1" applyFill="1" applyBorder="1" applyAlignment="1">
      <alignment horizontal="center" vertical="center"/>
    </xf>
    <xf numFmtId="0" fontId="19" fillId="6" borderId="40"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26" fillId="10" borderId="2" xfId="0" applyFont="1" applyFill="1" applyBorder="1" applyAlignment="1">
      <alignment horizontal="left" vertical="center" wrapText="1"/>
    </xf>
    <xf numFmtId="0" fontId="26" fillId="10" borderId="41" xfId="0" applyFont="1" applyFill="1" applyBorder="1" applyAlignment="1">
      <alignment horizontal="left" vertical="center" wrapText="1"/>
    </xf>
    <xf numFmtId="0" fontId="19" fillId="10" borderId="10" xfId="0" applyFont="1" applyFill="1" applyBorder="1" applyAlignment="1">
      <alignment horizontal="center" vertical="center" wrapText="1"/>
    </xf>
    <xf numFmtId="0" fontId="19" fillId="10" borderId="1" xfId="0" applyFont="1" applyFill="1" applyBorder="1" applyAlignment="1">
      <alignment horizontal="center" vertical="center" wrapText="1"/>
    </xf>
    <xf numFmtId="0" fontId="14" fillId="15" borderId="10" xfId="0" applyFont="1" applyFill="1" applyBorder="1" applyAlignment="1">
      <alignment horizontal="center" vertical="center" wrapText="1"/>
    </xf>
    <xf numFmtId="0" fontId="14" fillId="15" borderId="1" xfId="0" applyFont="1" applyFill="1" applyBorder="1" applyAlignment="1">
      <alignment horizontal="center" vertical="center" wrapText="1"/>
    </xf>
    <xf numFmtId="0" fontId="0" fillId="5" borderId="0" xfId="0" applyFill="1" applyAlignment="1">
      <alignment horizontal="center"/>
    </xf>
    <xf numFmtId="0" fontId="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22" xfId="0" applyFont="1" applyBorder="1" applyAlignment="1">
      <alignment horizontal="left" vertical="center" wrapText="1"/>
    </xf>
    <xf numFmtId="0" fontId="19" fillId="0" borderId="19" xfId="0" applyFont="1" applyBorder="1" applyAlignment="1">
      <alignment horizontal="left" vertical="center" wrapText="1"/>
    </xf>
    <xf numFmtId="0" fontId="19" fillId="0" borderId="0" xfId="0" applyFont="1" applyAlignment="1">
      <alignment horizontal="left" vertical="center" wrapText="1"/>
    </xf>
    <xf numFmtId="0" fontId="19" fillId="0" borderId="23" xfId="0" applyFont="1" applyBorder="1" applyAlignment="1">
      <alignment horizontal="left" vertic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9" fillId="0" borderId="24" xfId="0" applyFont="1" applyBorder="1" applyAlignment="1">
      <alignment horizontal="left" vertical="center" wrapText="1"/>
    </xf>
    <xf numFmtId="0" fontId="14" fillId="14" borderId="36" xfId="0" applyFont="1" applyFill="1" applyBorder="1" applyAlignment="1">
      <alignment horizontal="center" vertical="center" wrapText="1"/>
    </xf>
    <xf numFmtId="0" fontId="14" fillId="14" borderId="28" xfId="0" applyFont="1" applyFill="1" applyBorder="1" applyAlignment="1">
      <alignment horizontal="center" vertical="center" wrapText="1"/>
    </xf>
    <xf numFmtId="0" fontId="14" fillId="14" borderId="37" xfId="0" applyFont="1" applyFill="1" applyBorder="1" applyAlignment="1">
      <alignment horizontal="center" vertical="center" wrapText="1"/>
    </xf>
    <xf numFmtId="0" fontId="26" fillId="10" borderId="38" xfId="0" applyFont="1" applyFill="1" applyBorder="1" applyAlignment="1">
      <alignment horizontal="left" vertical="center" wrapText="1"/>
    </xf>
    <xf numFmtId="0" fontId="26" fillId="10" borderId="39" xfId="0" applyFont="1" applyFill="1" applyBorder="1" applyAlignment="1">
      <alignment horizontal="left" vertical="center" wrapText="1"/>
    </xf>
    <xf numFmtId="0" fontId="26" fillId="10" borderId="16" xfId="0" applyFont="1" applyFill="1" applyBorder="1" applyAlignment="1">
      <alignment horizontal="left" vertical="center" wrapText="1"/>
    </xf>
    <xf numFmtId="0" fontId="22" fillId="6" borderId="11" xfId="0" applyFont="1" applyFill="1" applyBorder="1" applyAlignment="1">
      <alignment horizontal="left" vertical="center"/>
    </xf>
    <xf numFmtId="0" fontId="22" fillId="6" borderId="7" xfId="0" applyFont="1" applyFill="1" applyBorder="1" applyAlignment="1">
      <alignment horizontal="left" vertical="center"/>
    </xf>
    <xf numFmtId="0" fontId="22" fillId="6" borderId="13" xfId="0" applyFont="1" applyFill="1" applyBorder="1" applyAlignment="1">
      <alignment horizontal="left" vertical="center"/>
    </xf>
    <xf numFmtId="0" fontId="22" fillId="6" borderId="9" xfId="0" applyFont="1" applyFill="1" applyBorder="1" applyAlignment="1">
      <alignment horizontal="left" vertical="center"/>
    </xf>
    <xf numFmtId="0" fontId="22" fillId="6" borderId="6" xfId="0" applyFont="1" applyFill="1" applyBorder="1" applyAlignment="1">
      <alignment horizontal="left" vertical="center"/>
    </xf>
    <xf numFmtId="0" fontId="22" fillId="6" borderId="5" xfId="0" applyFont="1" applyFill="1" applyBorder="1" applyAlignment="1">
      <alignment horizontal="left" vertical="center"/>
    </xf>
    <xf numFmtId="0" fontId="22" fillId="6" borderId="10" xfId="0" applyFont="1" applyFill="1" applyBorder="1" applyAlignment="1">
      <alignment horizontal="left" vertical="center"/>
    </xf>
    <xf numFmtId="0" fontId="22" fillId="6" borderId="1" xfId="0" applyFont="1" applyFill="1" applyBorder="1" applyAlignment="1">
      <alignment horizontal="left" vertical="center"/>
    </xf>
    <xf numFmtId="0" fontId="22" fillId="6" borderId="12" xfId="0" applyFont="1" applyFill="1" applyBorder="1" applyAlignment="1">
      <alignment horizontal="left" vertical="center"/>
    </xf>
    <xf numFmtId="0" fontId="17" fillId="6" borderId="10" xfId="0" applyFont="1" applyFill="1" applyBorder="1" applyAlignment="1">
      <alignment horizontal="left" vertical="center"/>
    </xf>
    <xf numFmtId="0" fontId="17" fillId="6" borderId="1" xfId="0" applyFont="1" applyFill="1" applyBorder="1" applyAlignment="1">
      <alignment horizontal="left" vertical="center"/>
    </xf>
    <xf numFmtId="0" fontId="17" fillId="6" borderId="27" xfId="0" applyFont="1" applyFill="1" applyBorder="1" applyAlignment="1">
      <alignment horizontal="left" vertical="center"/>
    </xf>
    <xf numFmtId="0" fontId="29" fillId="10" borderId="10" xfId="0" applyFont="1" applyFill="1" applyBorder="1" applyAlignment="1" applyProtection="1">
      <alignment horizontal="left" vertical="center"/>
      <protection locked="0"/>
    </xf>
    <xf numFmtId="0" fontId="29" fillId="10" borderId="1" xfId="0" applyFont="1" applyFill="1" applyBorder="1" applyAlignment="1" applyProtection="1">
      <alignment horizontal="left" vertical="center"/>
      <protection locked="0"/>
    </xf>
    <xf numFmtId="0" fontId="29" fillId="10" borderId="12" xfId="0" applyFont="1" applyFill="1" applyBorder="1" applyAlignment="1" applyProtection="1">
      <alignment horizontal="left" vertical="center"/>
      <protection locked="0"/>
    </xf>
    <xf numFmtId="0" fontId="17" fillId="6" borderId="11" xfId="0" applyFont="1" applyFill="1" applyBorder="1" applyAlignment="1">
      <alignment horizontal="left" vertical="center"/>
    </xf>
    <xf numFmtId="0" fontId="17" fillId="6" borderId="7" xfId="0" applyFont="1" applyFill="1" applyBorder="1" applyAlignment="1">
      <alignment horizontal="left" vertical="center"/>
    </xf>
    <xf numFmtId="0" fontId="17" fillId="6" borderId="38" xfId="0" applyFont="1" applyFill="1" applyBorder="1" applyAlignment="1">
      <alignment horizontal="left" vertical="center"/>
    </xf>
    <xf numFmtId="0" fontId="29" fillId="10" borderId="11" xfId="0" applyFont="1" applyFill="1" applyBorder="1" applyAlignment="1" applyProtection="1">
      <alignment horizontal="left" vertical="center"/>
      <protection locked="0"/>
    </xf>
    <xf numFmtId="0" fontId="29" fillId="10" borderId="7" xfId="0" applyFont="1" applyFill="1" applyBorder="1" applyAlignment="1" applyProtection="1">
      <alignment horizontal="left" vertical="center"/>
      <protection locked="0"/>
    </xf>
    <xf numFmtId="0" fontId="29" fillId="10" borderId="13" xfId="0" applyFont="1" applyFill="1" applyBorder="1" applyAlignment="1" applyProtection="1">
      <alignment horizontal="left" vertical="center"/>
      <protection locked="0"/>
    </xf>
    <xf numFmtId="0" fontId="30" fillId="5" borderId="17" xfId="0" applyFont="1" applyFill="1" applyBorder="1" applyAlignment="1">
      <alignment horizontal="center" vertical="center"/>
    </xf>
    <xf numFmtId="0" fontId="30" fillId="5" borderId="18" xfId="0" applyFont="1" applyFill="1" applyBorder="1" applyAlignment="1">
      <alignment horizontal="center" vertical="center"/>
    </xf>
    <xf numFmtId="0" fontId="30" fillId="5" borderId="22" xfId="0" applyFont="1" applyFill="1" applyBorder="1" applyAlignment="1">
      <alignment horizontal="center" vertical="center"/>
    </xf>
    <xf numFmtId="0" fontId="30" fillId="5" borderId="19" xfId="0" applyFont="1" applyFill="1" applyBorder="1" applyAlignment="1">
      <alignment horizontal="center" vertical="center"/>
    </xf>
    <xf numFmtId="0" fontId="30" fillId="5" borderId="0" xfId="0" applyFont="1" applyFill="1" applyAlignment="1">
      <alignment horizontal="center" vertical="center"/>
    </xf>
    <xf numFmtId="0" fontId="30" fillId="5" borderId="23" xfId="0" applyFont="1" applyFill="1" applyBorder="1" applyAlignment="1">
      <alignment horizontal="center" vertical="center"/>
    </xf>
    <xf numFmtId="0" fontId="30" fillId="5" borderId="20" xfId="0" applyFont="1" applyFill="1" applyBorder="1" applyAlignment="1">
      <alignment horizontal="center" vertical="center"/>
    </xf>
    <xf numFmtId="0" fontId="30" fillId="5" borderId="21" xfId="0" applyFont="1" applyFill="1" applyBorder="1" applyAlignment="1">
      <alignment horizontal="center" vertical="center"/>
    </xf>
    <xf numFmtId="0" fontId="30" fillId="5" borderId="24" xfId="0" applyFont="1" applyFill="1" applyBorder="1" applyAlignment="1">
      <alignment horizontal="center" vertical="center"/>
    </xf>
    <xf numFmtId="0" fontId="17" fillId="6" borderId="9" xfId="0" applyFont="1" applyFill="1" applyBorder="1" applyAlignment="1">
      <alignment horizontal="left" vertical="center"/>
    </xf>
    <xf numFmtId="0" fontId="17" fillId="6" borderId="6" xfId="0" applyFont="1" applyFill="1" applyBorder="1" applyAlignment="1">
      <alignment horizontal="left" vertical="center"/>
    </xf>
    <xf numFmtId="0" fontId="17" fillId="6" borderId="42" xfId="0" applyFont="1" applyFill="1" applyBorder="1" applyAlignment="1">
      <alignment horizontal="left" vertical="center"/>
    </xf>
    <xf numFmtId="0" fontId="29" fillId="10" borderId="9" xfId="0" applyFont="1" applyFill="1" applyBorder="1" applyAlignment="1" applyProtection="1">
      <alignment horizontal="left" vertical="center"/>
      <protection locked="0"/>
    </xf>
    <xf numFmtId="0" fontId="29" fillId="10" borderId="6" xfId="0" applyFont="1" applyFill="1" applyBorder="1" applyAlignment="1" applyProtection="1">
      <alignment horizontal="left" vertical="center"/>
      <protection locked="0"/>
    </xf>
    <xf numFmtId="0" fontId="29" fillId="10" borderId="5" xfId="0" applyFont="1" applyFill="1" applyBorder="1" applyAlignment="1" applyProtection="1">
      <alignment horizontal="left" vertical="center"/>
      <protection locked="0"/>
    </xf>
    <xf numFmtId="0" fontId="31" fillId="5" borderId="33" xfId="0" applyFont="1" applyFill="1" applyBorder="1" applyAlignment="1">
      <alignment horizontal="center" vertical="center"/>
    </xf>
    <xf numFmtId="0" fontId="31" fillId="5" borderId="34" xfId="0" applyFont="1" applyFill="1" applyBorder="1" applyAlignment="1">
      <alignment horizontal="center" vertical="center"/>
    </xf>
    <xf numFmtId="0" fontId="31" fillId="5" borderId="35" xfId="0" applyFont="1" applyFill="1" applyBorder="1" applyAlignment="1">
      <alignment horizontal="center" vertical="center"/>
    </xf>
    <xf numFmtId="0" fontId="17" fillId="6" borderId="36" xfId="3" applyFont="1" applyFill="1" applyBorder="1" applyAlignment="1" applyProtection="1">
      <alignment horizontal="left" vertical="center"/>
      <protection locked="0"/>
    </xf>
    <xf numFmtId="0" fontId="17" fillId="6" borderId="28" xfId="3" applyFont="1" applyFill="1" applyBorder="1" applyAlignment="1" applyProtection="1">
      <alignment horizontal="left" vertical="center"/>
      <protection locked="0"/>
    </xf>
    <xf numFmtId="0" fontId="17" fillId="6" borderId="15" xfId="3" applyFont="1" applyFill="1" applyBorder="1" applyAlignment="1" applyProtection="1">
      <alignment horizontal="left" vertical="center"/>
      <protection locked="0"/>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xf>
    <xf numFmtId="0" fontId="15" fillId="5" borderId="35" xfId="0" applyFont="1" applyFill="1" applyBorder="1" applyAlignment="1">
      <alignment horizontal="center" vertical="center"/>
    </xf>
    <xf numFmtId="0" fontId="14" fillId="5" borderId="33" xfId="0" applyFont="1" applyFill="1" applyBorder="1" applyAlignment="1">
      <alignment horizontal="center" vertical="center"/>
    </xf>
    <xf numFmtId="0" fontId="14" fillId="5" borderId="34" xfId="0" applyFont="1" applyFill="1" applyBorder="1" applyAlignment="1">
      <alignment horizontal="center" vertical="center"/>
    </xf>
    <xf numFmtId="0" fontId="14" fillId="5" borderId="35" xfId="0" applyFont="1" applyFill="1" applyBorder="1" applyAlignment="1">
      <alignment horizontal="center" vertical="center"/>
    </xf>
    <xf numFmtId="0" fontId="17" fillId="6" borderId="43" xfId="3" applyFont="1" applyFill="1" applyBorder="1" applyAlignment="1" applyProtection="1">
      <alignment horizontal="left" vertical="center"/>
      <protection locked="0"/>
    </xf>
    <xf numFmtId="0" fontId="17" fillId="6" borderId="39" xfId="3" applyFont="1" applyFill="1" applyBorder="1" applyAlignment="1" applyProtection="1">
      <alignment horizontal="left" vertical="center"/>
      <protection locked="0"/>
    </xf>
    <xf numFmtId="0" fontId="17" fillId="6" borderId="16" xfId="3" applyFont="1" applyFill="1" applyBorder="1" applyAlignment="1" applyProtection="1">
      <alignment horizontal="left" vertical="center"/>
      <protection locked="0"/>
    </xf>
    <xf numFmtId="0" fontId="17" fillId="6" borderId="44" xfId="3" applyFont="1" applyFill="1" applyBorder="1" applyAlignment="1" applyProtection="1">
      <alignment horizontal="left" vertical="center"/>
      <protection locked="0"/>
    </xf>
    <xf numFmtId="0" fontId="17" fillId="6" borderId="29" xfId="3" applyFont="1" applyFill="1" applyBorder="1" applyAlignment="1" applyProtection="1">
      <alignment horizontal="left" vertical="center"/>
      <protection locked="0"/>
    </xf>
    <xf numFmtId="0" fontId="17" fillId="6" borderId="14" xfId="3" applyFont="1" applyFill="1" applyBorder="1" applyAlignment="1" applyProtection="1">
      <alignment horizontal="left" vertical="center"/>
      <protection locked="0"/>
    </xf>
    <xf numFmtId="0" fontId="32" fillId="6" borderId="1" xfId="3" applyFont="1" applyFill="1" applyBorder="1" applyAlignment="1" applyProtection="1">
      <alignment horizontal="center" vertical="center"/>
      <protection locked="0"/>
    </xf>
    <xf numFmtId="0" fontId="32" fillId="6" borderId="27" xfId="3" applyFont="1" applyFill="1" applyBorder="1" applyAlignment="1" applyProtection="1">
      <alignment horizontal="center" vertical="center"/>
      <protection locked="0"/>
    </xf>
    <xf numFmtId="0" fontId="0" fillId="6" borderId="1" xfId="0" applyFill="1" applyBorder="1" applyAlignment="1">
      <alignment horizontal="left" vertical="center" wrapText="1"/>
    </xf>
    <xf numFmtId="0" fontId="20" fillId="5" borderId="45" xfId="0" applyFont="1" applyFill="1" applyBorder="1" applyAlignment="1">
      <alignment horizontal="left" vertical="center"/>
    </xf>
    <xf numFmtId="0" fontId="20" fillId="5" borderId="0" xfId="0" applyFont="1" applyFill="1" applyAlignment="1">
      <alignment horizontal="left" vertical="center"/>
    </xf>
    <xf numFmtId="0" fontId="0" fillId="6" borderId="1" xfId="0" applyFill="1" applyBorder="1" applyAlignment="1">
      <alignment horizontal="left" vertical="top" wrapText="1"/>
    </xf>
    <xf numFmtId="168" fontId="0" fillId="0" borderId="0" xfId="0" applyNumberFormat="1" applyAlignment="1">
      <alignment horizontal="left" vertical="center"/>
    </xf>
    <xf numFmtId="0" fontId="15" fillId="5" borderId="1" xfId="0" applyFont="1" applyFill="1" applyBorder="1" applyAlignment="1">
      <alignment horizontal="center" vertical="center"/>
    </xf>
    <xf numFmtId="0" fontId="15" fillId="5" borderId="27"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37" xfId="0" applyFont="1" applyFill="1" applyBorder="1" applyAlignment="1">
      <alignment horizontal="center" vertical="center"/>
    </xf>
    <xf numFmtId="0" fontId="17" fillId="7" borderId="1" xfId="0" applyFont="1" applyFill="1" applyBorder="1" applyAlignment="1">
      <alignment horizontal="center" vertical="center"/>
    </xf>
    <xf numFmtId="0" fontId="0" fillId="6" borderId="2" xfId="0" applyFill="1" applyBorder="1" applyAlignment="1">
      <alignment horizontal="left" vertical="center" wrapText="1"/>
    </xf>
    <xf numFmtId="0" fontId="20" fillId="5" borderId="1" xfId="0" applyFont="1" applyFill="1" applyBorder="1" applyAlignment="1">
      <alignment horizontal="left" vertical="center"/>
    </xf>
    <xf numFmtId="0" fontId="17" fillId="2" borderId="27" xfId="0" applyFont="1" applyFill="1" applyBorder="1" applyAlignment="1">
      <alignment horizontal="center"/>
    </xf>
    <xf numFmtId="0" fontId="17" fillId="2" borderId="28" xfId="0" applyFont="1" applyFill="1" applyBorder="1" applyAlignment="1">
      <alignment horizontal="center"/>
    </xf>
    <xf numFmtId="0" fontId="17" fillId="2" borderId="37" xfId="0" applyFont="1" applyFill="1" applyBorder="1" applyAlignment="1">
      <alignment horizontal="center"/>
    </xf>
    <xf numFmtId="0" fontId="17" fillId="2" borderId="27" xfId="0" applyFont="1" applyFill="1" applyBorder="1" applyAlignment="1">
      <alignment horizontal="left"/>
    </xf>
    <xf numFmtId="0" fontId="17" fillId="2" borderId="28" xfId="0" applyFont="1" applyFill="1" applyBorder="1" applyAlignment="1">
      <alignment horizontal="left"/>
    </xf>
    <xf numFmtId="0" fontId="17" fillId="2" borderId="37" xfId="0" applyFont="1" applyFill="1" applyBorder="1" applyAlignment="1">
      <alignment horizontal="left"/>
    </xf>
    <xf numFmtId="0" fontId="17" fillId="12" borderId="27" xfId="0" applyFont="1" applyFill="1" applyBorder="1" applyAlignment="1">
      <alignment horizontal="left"/>
    </xf>
    <xf numFmtId="0" fontId="17" fillId="12" borderId="28" xfId="0" applyFont="1" applyFill="1" applyBorder="1" applyAlignment="1">
      <alignment horizontal="left"/>
    </xf>
    <xf numFmtId="0" fontId="17" fillId="12" borderId="37" xfId="0" applyFont="1" applyFill="1" applyBorder="1" applyAlignment="1">
      <alignment horizontal="left"/>
    </xf>
    <xf numFmtId="0" fontId="17" fillId="2" borderId="27" xfId="0" applyFont="1" applyFill="1" applyBorder="1" applyAlignment="1">
      <alignment horizontal="center" vertical="center"/>
    </xf>
    <xf numFmtId="0" fontId="17" fillId="2" borderId="28" xfId="0" applyFont="1" applyFill="1" applyBorder="1" applyAlignment="1">
      <alignment horizontal="center" vertical="center"/>
    </xf>
    <xf numFmtId="0" fontId="17" fillId="12" borderId="27" xfId="0" applyFont="1" applyFill="1" applyBorder="1" applyAlignment="1">
      <alignment horizontal="center"/>
    </xf>
    <xf numFmtId="0" fontId="17" fillId="12" borderId="28" xfId="0" applyFont="1" applyFill="1" applyBorder="1" applyAlignment="1">
      <alignment horizontal="center"/>
    </xf>
    <xf numFmtId="0" fontId="20" fillId="5" borderId="45" xfId="0" applyFont="1" applyFill="1" applyBorder="1" applyAlignment="1">
      <alignment horizontal="center" vertical="center"/>
    </xf>
    <xf numFmtId="0" fontId="20" fillId="5" borderId="0" xfId="0" applyFont="1" applyFill="1" applyAlignment="1">
      <alignment horizontal="center" vertical="center"/>
    </xf>
    <xf numFmtId="0" fontId="0" fillId="10" borderId="9" xfId="0" applyFill="1" applyBorder="1"/>
    <xf numFmtId="0" fontId="0" fillId="10" borderId="6" xfId="0" applyFill="1" applyBorder="1"/>
    <xf numFmtId="0" fontId="0" fillId="10" borderId="5" xfId="0" applyFill="1" applyBorder="1"/>
    <xf numFmtId="0" fontId="0" fillId="10" borderId="11" xfId="0" applyFill="1" applyBorder="1"/>
    <xf numFmtId="0" fontId="0" fillId="10" borderId="7" xfId="0" applyFill="1" applyBorder="1"/>
    <xf numFmtId="0" fontId="19" fillId="2" borderId="13" xfId="0" applyFont="1" applyFill="1" applyBorder="1"/>
    <xf numFmtId="0" fontId="22" fillId="6" borderId="33" xfId="0" applyFont="1" applyFill="1" applyBorder="1" applyAlignment="1">
      <alignment horizontal="left"/>
    </xf>
    <xf numFmtId="0" fontId="22" fillId="6" borderId="34" xfId="0" applyFont="1" applyFill="1" applyBorder="1" applyAlignment="1">
      <alignment horizontal="left"/>
    </xf>
    <xf numFmtId="0" fontId="19" fillId="10" borderId="46" xfId="0" applyFont="1" applyFill="1" applyBorder="1"/>
  </cellXfs>
  <cellStyles count="5">
    <cellStyle name="Comma" xfId="1" builtinId="3"/>
    <cellStyle name="Currency" xfId="2" builtinId="4"/>
    <cellStyle name="Hyperlink" xfId="3" builtinId="8"/>
    <cellStyle name="Normal" xfId="0" builtinId="0"/>
    <cellStyle name="Percent" xfId="4" builtinId="5"/>
  </cellStyles>
  <dxfs count="24">
    <dxf>
      <fill>
        <patternFill>
          <bgColor rgb="FFFFFF00"/>
        </patternFill>
      </fill>
    </dxf>
    <dxf>
      <font>
        <b/>
        <i val="0"/>
        <color theme="1"/>
      </font>
      <fill>
        <patternFill>
          <bgColor theme="1"/>
        </patternFill>
      </fill>
    </dxf>
    <dxf>
      <font>
        <b/>
        <i val="0"/>
        <color auto="1"/>
      </font>
      <fill>
        <patternFill>
          <bgColor theme="1"/>
        </patternFill>
      </fill>
    </dxf>
    <dxf>
      <font>
        <b/>
        <i val="0"/>
        <color theme="1"/>
      </font>
      <fill>
        <patternFill>
          <bgColor theme="1"/>
        </patternFill>
      </fill>
    </dxf>
    <dxf>
      <font>
        <b/>
        <i val="0"/>
        <color auto="1"/>
      </font>
      <fill>
        <patternFill>
          <bgColor theme="1"/>
        </patternFill>
      </fill>
    </dxf>
    <dxf>
      <font>
        <b/>
        <i val="0"/>
        <color theme="0"/>
      </font>
      <fill>
        <patternFill>
          <bgColor rgb="FFC00000"/>
        </patternFill>
      </fill>
    </dxf>
    <dxf>
      <font>
        <color auto="1"/>
      </font>
      <fill>
        <patternFill>
          <bgColor theme="1"/>
        </patternFill>
      </fill>
    </dxf>
    <dxf>
      <fill>
        <patternFill>
          <bgColor rgb="FFFF0000"/>
        </patternFill>
      </fill>
    </dxf>
    <dxf>
      <font>
        <color auto="1"/>
      </font>
      <fill>
        <patternFill>
          <bgColor theme="1"/>
        </patternFill>
      </fill>
    </dxf>
    <dxf>
      <fill>
        <patternFill>
          <bgColor theme="1"/>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High Eff CFM/W @ 0.1 in of H2O</a:t>
            </a:r>
          </a:p>
        </c:rich>
      </c:tx>
      <c:overlay val="0"/>
      <c:spPr>
        <a:noFill/>
        <a:ln w="25400">
          <a:noFill/>
        </a:ln>
      </c:sp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numFmt formatCode="General" sourceLinked="0"/>
              <c:spPr>
                <a:noFill/>
                <a:ln w="25400">
                  <a:noFill/>
                </a:ln>
              </c:spPr>
              <c:txPr>
                <a:bodyPr/>
                <a:lstStyle/>
                <a:p>
                  <a:pPr>
                    <a:defRPr sz="900" b="0" i="0" u="none" strike="noStrike" baseline="0">
                      <a:solidFill>
                        <a:srgbClr val="333333"/>
                      </a:solidFill>
                      <a:latin typeface="Calibri"/>
                      <a:ea typeface="Calibri"/>
                      <a:cs typeface="Calibri"/>
                    </a:defRPr>
                  </a:pPr>
                  <a:endParaRPr lang="en-US"/>
                </a:p>
              </c:txPr>
            </c:trendlineLbl>
          </c:trendline>
          <c:val>
            <c:numRef>
              <c:f>'HE Ventilation Fans'!$Z$28:$Z$31</c:f>
            </c:numRef>
          </c:val>
          <c:smooth val="0"/>
          <c:extLst>
            <c:ext xmlns:c15="http://schemas.microsoft.com/office/drawing/2012/chart" uri="{02D57815-91ED-43cb-92C2-25804820EDAC}">
              <c15:filteredCategoryTitle>
                <c15:cat>
                  <c:multiLvlStrRef>
                    <c:extLst>
                      <c:ext uri="{02D57815-91ED-43cb-92C2-25804820EDAC}">
                        <c15:formulaRef>
                          <c15:sqref>'HE Ventilation Fans'!$Y$28:$Y$31</c15:sqref>
                        </c15:formulaRef>
                      </c:ext>
                    </c:extLst>
                  </c:multiLvlStrRef>
                </c15:cat>
              </c15:filteredCategoryTitle>
            </c:ext>
            <c:ext xmlns:c16="http://schemas.microsoft.com/office/drawing/2014/chart" uri="{C3380CC4-5D6E-409C-BE32-E72D297353CC}">
              <c16:uniqueId val="{00000001-68AB-4374-A354-ED7044CB6818}"/>
            </c:ext>
          </c:extLst>
        </c:ser>
        <c:dLbls>
          <c:showLegendKey val="0"/>
          <c:showVal val="0"/>
          <c:showCatName val="0"/>
          <c:showSerName val="0"/>
          <c:showPercent val="0"/>
          <c:showBubbleSize val="0"/>
        </c:dLbls>
        <c:marker val="1"/>
        <c:smooth val="0"/>
        <c:axId val="1751910063"/>
        <c:axId val="1"/>
      </c:lineChart>
      <c:catAx>
        <c:axId val="1751910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751910063"/>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Std Eff CFM/W @ 0.1 in of H2O</a:t>
            </a:r>
          </a:p>
        </c:rich>
      </c:tx>
      <c:overlay val="0"/>
      <c:spPr>
        <a:noFill/>
        <a:ln w="25400">
          <a:noFill/>
        </a:ln>
      </c:sp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numFmt formatCode="General" sourceLinked="0"/>
              <c:spPr>
                <a:noFill/>
                <a:ln w="25400">
                  <a:noFill/>
                </a:ln>
              </c:spPr>
              <c:txPr>
                <a:bodyPr/>
                <a:lstStyle/>
                <a:p>
                  <a:pPr>
                    <a:defRPr sz="900" b="0" i="0" u="none" strike="noStrike" baseline="0">
                      <a:solidFill>
                        <a:srgbClr val="333333"/>
                      </a:solidFill>
                      <a:latin typeface="Calibri"/>
                      <a:ea typeface="Calibri"/>
                      <a:cs typeface="Calibri"/>
                    </a:defRPr>
                  </a:pPr>
                  <a:endParaRPr lang="en-US"/>
                </a:p>
              </c:txPr>
            </c:trendlineLbl>
          </c:trendline>
          <c:val>
            <c:numRef>
              <c:f>'HE Ventilation Fans'!$AA$28:$AA$31</c:f>
            </c:numRef>
          </c:val>
          <c:smooth val="0"/>
          <c:extLst>
            <c:ext xmlns:c15="http://schemas.microsoft.com/office/drawing/2012/chart" uri="{02D57815-91ED-43cb-92C2-25804820EDAC}">
              <c15:filteredCategoryTitle>
                <c15:cat>
                  <c:multiLvlStrRef>
                    <c:extLst>
                      <c:ext uri="{02D57815-91ED-43cb-92C2-25804820EDAC}">
                        <c15:formulaRef>
                          <c15:sqref>'HE Ventilation Fans'!$V$28:$V$31</c15:sqref>
                        </c15:formulaRef>
                      </c:ext>
                    </c:extLst>
                  </c:multiLvlStrRef>
                </c15:cat>
              </c15:filteredCategoryTitle>
            </c:ext>
            <c:ext xmlns:c16="http://schemas.microsoft.com/office/drawing/2014/chart" uri="{C3380CC4-5D6E-409C-BE32-E72D297353CC}">
              <c16:uniqueId val="{00000001-8415-44DB-946B-F02AA0BD6745}"/>
            </c:ext>
          </c:extLst>
        </c:ser>
        <c:dLbls>
          <c:showLegendKey val="0"/>
          <c:showVal val="0"/>
          <c:showCatName val="0"/>
          <c:showSerName val="0"/>
          <c:showPercent val="0"/>
          <c:showBubbleSize val="0"/>
        </c:dLbls>
        <c:marker val="1"/>
        <c:smooth val="0"/>
        <c:axId val="1751911263"/>
        <c:axId val="1"/>
      </c:lineChart>
      <c:catAx>
        <c:axId val="17519112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751911263"/>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123825</xdr:rowOff>
    </xdr:from>
    <xdr:to>
      <xdr:col>4</xdr:col>
      <xdr:colOff>247650</xdr:colOff>
      <xdr:row>3</xdr:row>
      <xdr:rowOff>238125</xdr:rowOff>
    </xdr:to>
    <xdr:pic>
      <xdr:nvPicPr>
        <xdr:cNvPr id="11893" name="Picture 1">
          <a:extLst>
            <a:ext uri="{FF2B5EF4-FFF2-40B4-BE49-F238E27FC236}">
              <a16:creationId xmlns:a16="http://schemas.microsoft.com/office/drawing/2014/main" id="{3DDF327B-59D5-4C5E-9490-CB6F297AF5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409575"/>
          <a:ext cx="10001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19050</xdr:colOff>
      <xdr:row>19</xdr:row>
      <xdr:rowOff>0</xdr:rowOff>
    </xdr:from>
    <xdr:to>
      <xdr:col>32</xdr:col>
      <xdr:colOff>0</xdr:colOff>
      <xdr:row>33</xdr:row>
      <xdr:rowOff>190500</xdr:rowOff>
    </xdr:to>
    <xdr:graphicFrame macro="">
      <xdr:nvGraphicFramePr>
        <xdr:cNvPr id="3411" name="Chart 1">
          <a:extLst>
            <a:ext uri="{FF2B5EF4-FFF2-40B4-BE49-F238E27FC236}">
              <a16:creationId xmlns:a16="http://schemas.microsoft.com/office/drawing/2014/main" id="{BF381A6C-ADB9-4F4B-A31B-88082489AC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9525</xdr:colOff>
      <xdr:row>35</xdr:row>
      <xdr:rowOff>0</xdr:rowOff>
    </xdr:from>
    <xdr:to>
      <xdr:col>31</xdr:col>
      <xdr:colOff>895350</xdr:colOff>
      <xdr:row>46</xdr:row>
      <xdr:rowOff>0</xdr:rowOff>
    </xdr:to>
    <xdr:graphicFrame macro="">
      <xdr:nvGraphicFramePr>
        <xdr:cNvPr id="3412" name="Chart 2">
          <a:extLst>
            <a:ext uri="{FF2B5EF4-FFF2-40B4-BE49-F238E27FC236}">
              <a16:creationId xmlns:a16="http://schemas.microsoft.com/office/drawing/2014/main" id="{94ECEED2-78B2-4DAD-A94F-CA0848BD9F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Ashley Faircloth" id="{5918B93D-53FF-48DA-A435-BED771700694}" userId="S::afaircloth@franklinenergy.com::10dca644-ffd1-4c71-bb63-9c308866372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S6" dT="2021-06-25T12:35:25.60" personId="{5918B93D-53FF-48DA-A435-BED771700694}" id="{37A7908F-8A71-4915-9D4C-A78B85EFA565}">
    <text>from ADM 6/24/2021:
If the efficiency is not known by customer it may be possible default to something like 0.91, which can't be off by too much in most scenarios.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O23"/>
  <sheetViews>
    <sheetView tabSelected="1" zoomScale="140" zoomScaleNormal="140" workbookViewId="0">
      <selection activeCell="W10" sqref="V10:W11"/>
    </sheetView>
  </sheetViews>
  <sheetFormatPr defaultRowHeight="15" x14ac:dyDescent="0.25"/>
  <cols>
    <col min="1" max="1" width="4" customWidth="1"/>
    <col min="2" max="2" width="5.85546875" customWidth="1"/>
    <col min="3" max="4" width="3.85546875" customWidth="1"/>
    <col min="5" max="5" width="6" customWidth="1"/>
    <col min="6" max="6" width="6.5703125" customWidth="1"/>
    <col min="7" max="7" width="7" customWidth="1"/>
    <col min="8" max="8" width="12.42578125" customWidth="1"/>
    <col min="9" max="9" width="12.140625" customWidth="1"/>
    <col min="10" max="13" width="4.28515625" customWidth="1"/>
    <col min="14" max="14" width="6" customWidth="1"/>
    <col min="15" max="15" width="4.28515625" customWidth="1"/>
  </cols>
  <sheetData>
    <row r="1" spans="1:15" ht="22.5" customHeight="1" thickBot="1" x14ac:dyDescent="0.3">
      <c r="A1" s="88"/>
      <c r="B1" s="88"/>
      <c r="C1" s="88"/>
      <c r="D1" s="88"/>
      <c r="E1" s="88"/>
      <c r="F1" s="88"/>
      <c r="G1" s="88"/>
      <c r="H1" s="88"/>
      <c r="I1" s="88"/>
      <c r="J1" s="88"/>
      <c r="K1" s="88"/>
      <c r="L1" s="88"/>
      <c r="M1" s="88"/>
      <c r="N1" s="88"/>
      <c r="O1" s="88"/>
    </row>
    <row r="2" spans="1:15" ht="24.75" customHeight="1" x14ac:dyDescent="0.25">
      <c r="A2" s="88"/>
      <c r="B2" s="133"/>
      <c r="C2" s="134"/>
      <c r="D2" s="134"/>
      <c r="E2" s="134"/>
      <c r="F2" s="251" t="s">
        <v>0</v>
      </c>
      <c r="G2" s="252"/>
      <c r="H2" s="252"/>
      <c r="I2" s="253"/>
      <c r="J2" s="236" t="s">
        <v>1</v>
      </c>
      <c r="K2" s="236"/>
      <c r="L2" s="236"/>
      <c r="M2" s="237"/>
      <c r="N2" s="89">
        <v>5.0999999999999996</v>
      </c>
      <c r="O2" s="88"/>
    </row>
    <row r="3" spans="1:15" ht="21" customHeight="1" x14ac:dyDescent="0.25">
      <c r="A3" s="88"/>
      <c r="B3" s="135"/>
      <c r="C3" s="136"/>
      <c r="D3" s="136"/>
      <c r="E3" s="136"/>
      <c r="F3" s="254"/>
      <c r="G3" s="255"/>
      <c r="H3" s="255"/>
      <c r="I3" s="256"/>
      <c r="J3" s="238" t="s">
        <v>2</v>
      </c>
      <c r="K3" s="238"/>
      <c r="L3" s="238"/>
      <c r="M3" s="238"/>
      <c r="N3" s="239"/>
      <c r="O3" s="88"/>
    </row>
    <row r="4" spans="1:15" ht="27.75" customHeight="1" thickBot="1" x14ac:dyDescent="0.3">
      <c r="A4" s="88"/>
      <c r="B4" s="137"/>
      <c r="C4" s="138"/>
      <c r="D4" s="138"/>
      <c r="E4" s="138"/>
      <c r="F4" s="257"/>
      <c r="G4" s="258"/>
      <c r="H4" s="258"/>
      <c r="I4" s="259"/>
      <c r="J4" s="240"/>
      <c r="K4" s="240"/>
      <c r="L4" s="240"/>
      <c r="M4" s="240"/>
      <c r="N4" s="241"/>
      <c r="O4" s="88"/>
    </row>
    <row r="5" spans="1:15" ht="7.5" customHeight="1" thickBot="1" x14ac:dyDescent="0.3">
      <c r="A5" s="88"/>
      <c r="B5" s="88"/>
      <c r="C5" s="88"/>
      <c r="D5" s="88"/>
      <c r="E5" s="88"/>
      <c r="F5" s="88"/>
      <c r="G5" s="88"/>
      <c r="H5" s="88"/>
      <c r="I5" s="88"/>
      <c r="J5" s="88"/>
      <c r="K5" s="88"/>
      <c r="L5" s="88"/>
      <c r="M5" s="88"/>
      <c r="N5" s="88"/>
      <c r="O5" s="88"/>
    </row>
    <row r="6" spans="1:15" ht="13.5" customHeight="1" x14ac:dyDescent="0.25">
      <c r="A6" s="88"/>
      <c r="B6" s="242" t="s">
        <v>3</v>
      </c>
      <c r="C6" s="243"/>
      <c r="D6" s="243"/>
      <c r="E6" s="243"/>
      <c r="F6" s="243"/>
      <c r="G6" s="243"/>
      <c r="H6" s="243"/>
      <c r="I6" s="243"/>
      <c r="J6" s="243"/>
      <c r="K6" s="243"/>
      <c r="L6" s="243"/>
      <c r="M6" s="243"/>
      <c r="N6" s="244"/>
      <c r="O6" s="88"/>
    </row>
    <row r="7" spans="1:15" ht="13.5" customHeight="1" x14ac:dyDescent="0.25">
      <c r="A7" s="88"/>
      <c r="B7" s="245"/>
      <c r="C7" s="246"/>
      <c r="D7" s="246"/>
      <c r="E7" s="246"/>
      <c r="F7" s="246"/>
      <c r="G7" s="246"/>
      <c r="H7" s="246"/>
      <c r="I7" s="246"/>
      <c r="J7" s="246"/>
      <c r="K7" s="246"/>
      <c r="L7" s="246"/>
      <c r="M7" s="246"/>
      <c r="N7" s="247"/>
      <c r="O7" s="88"/>
    </row>
    <row r="8" spans="1:15" ht="11.25" customHeight="1" x14ac:dyDescent="0.25">
      <c r="A8" s="88"/>
      <c r="B8" s="245"/>
      <c r="C8" s="246"/>
      <c r="D8" s="246"/>
      <c r="E8" s="246"/>
      <c r="F8" s="246"/>
      <c r="G8" s="246"/>
      <c r="H8" s="246"/>
      <c r="I8" s="246"/>
      <c r="J8" s="246"/>
      <c r="K8" s="246"/>
      <c r="L8" s="246"/>
      <c r="M8" s="246"/>
      <c r="N8" s="247"/>
      <c r="O8" s="88"/>
    </row>
    <row r="9" spans="1:15" ht="11.25" customHeight="1" x14ac:dyDescent="0.25">
      <c r="A9" s="88"/>
      <c r="B9" s="245"/>
      <c r="C9" s="246"/>
      <c r="D9" s="246"/>
      <c r="E9" s="246"/>
      <c r="F9" s="246"/>
      <c r="G9" s="246"/>
      <c r="H9" s="246"/>
      <c r="I9" s="246"/>
      <c r="J9" s="246"/>
      <c r="K9" s="246"/>
      <c r="L9" s="246"/>
      <c r="M9" s="246"/>
      <c r="N9" s="247"/>
      <c r="O9" s="88"/>
    </row>
    <row r="10" spans="1:15" x14ac:dyDescent="0.25">
      <c r="A10" s="88"/>
      <c r="B10" s="245"/>
      <c r="C10" s="246"/>
      <c r="D10" s="246"/>
      <c r="E10" s="246"/>
      <c r="F10" s="246"/>
      <c r="G10" s="246"/>
      <c r="H10" s="246"/>
      <c r="I10" s="246"/>
      <c r="J10" s="246"/>
      <c r="K10" s="246"/>
      <c r="L10" s="246"/>
      <c r="M10" s="246"/>
      <c r="N10" s="247"/>
      <c r="O10" s="88"/>
    </row>
    <row r="11" spans="1:15" x14ac:dyDescent="0.25">
      <c r="A11" s="88"/>
      <c r="B11" s="245"/>
      <c r="C11" s="246"/>
      <c r="D11" s="246"/>
      <c r="E11" s="246"/>
      <c r="F11" s="246"/>
      <c r="G11" s="246"/>
      <c r="H11" s="246"/>
      <c r="I11" s="246"/>
      <c r="J11" s="246"/>
      <c r="K11" s="246"/>
      <c r="L11" s="246"/>
      <c r="M11" s="246"/>
      <c r="N11" s="247"/>
      <c r="O11" s="88"/>
    </row>
    <row r="12" spans="1:15" ht="16.5" customHeight="1" x14ac:dyDescent="0.25">
      <c r="A12" s="88"/>
      <c r="B12" s="245"/>
      <c r="C12" s="246"/>
      <c r="D12" s="246"/>
      <c r="E12" s="246"/>
      <c r="F12" s="246"/>
      <c r="G12" s="246"/>
      <c r="H12" s="246"/>
      <c r="I12" s="246"/>
      <c r="J12" s="246"/>
      <c r="K12" s="246"/>
      <c r="L12" s="246"/>
      <c r="M12" s="246"/>
      <c r="N12" s="247"/>
      <c r="O12" s="88"/>
    </row>
    <row r="13" spans="1:15" ht="24" customHeight="1" thickBot="1" x14ac:dyDescent="0.3">
      <c r="A13" s="88"/>
      <c r="B13" s="245"/>
      <c r="C13" s="246"/>
      <c r="D13" s="246"/>
      <c r="E13" s="246"/>
      <c r="F13" s="246"/>
      <c r="G13" s="246"/>
      <c r="H13" s="246"/>
      <c r="I13" s="246"/>
      <c r="J13" s="246"/>
      <c r="K13" s="246"/>
      <c r="L13" s="246"/>
      <c r="M13" s="246"/>
      <c r="N13" s="247"/>
      <c r="O13" s="88"/>
    </row>
    <row r="14" spans="1:15" ht="16.5" customHeight="1" thickBot="1" x14ac:dyDescent="0.3">
      <c r="A14" s="88"/>
      <c r="B14" s="248" t="s">
        <v>4</v>
      </c>
      <c r="C14" s="249"/>
      <c r="D14" s="249"/>
      <c r="E14" s="249"/>
      <c r="F14" s="249"/>
      <c r="G14" s="249"/>
      <c r="H14" s="249"/>
      <c r="I14" s="249"/>
      <c r="J14" s="249"/>
      <c r="K14" s="249"/>
      <c r="L14" s="249"/>
      <c r="M14" s="249"/>
      <c r="N14" s="250"/>
      <c r="O14" s="88"/>
    </row>
    <row r="15" spans="1:15" ht="27.75" customHeight="1" x14ac:dyDescent="0.25">
      <c r="A15" s="88"/>
      <c r="B15" s="260" t="s">
        <v>5</v>
      </c>
      <c r="C15" s="261"/>
      <c r="D15" s="261"/>
      <c r="E15" s="262" t="s">
        <v>6</v>
      </c>
      <c r="F15" s="262"/>
      <c r="G15" s="262"/>
      <c r="H15" s="262"/>
      <c r="I15" s="262"/>
      <c r="J15" s="262"/>
      <c r="K15" s="262"/>
      <c r="L15" s="262"/>
      <c r="M15" s="262"/>
      <c r="N15" s="263"/>
      <c r="O15" s="88"/>
    </row>
    <row r="16" spans="1:15" ht="27.75" customHeight="1" x14ac:dyDescent="0.25">
      <c r="A16" s="88"/>
      <c r="B16" s="264" t="s">
        <v>7</v>
      </c>
      <c r="C16" s="265"/>
      <c r="D16" s="265"/>
      <c r="E16" s="233" t="s">
        <v>8</v>
      </c>
      <c r="F16" s="234"/>
      <c r="G16" s="234"/>
      <c r="H16" s="234"/>
      <c r="I16" s="234"/>
      <c r="J16" s="234"/>
      <c r="K16" s="234"/>
      <c r="L16" s="234"/>
      <c r="M16" s="234"/>
      <c r="N16" s="235"/>
      <c r="O16" s="88"/>
    </row>
    <row r="17" spans="1:15" ht="27.75" customHeight="1" x14ac:dyDescent="0.25">
      <c r="A17" s="88"/>
      <c r="B17" s="266" t="s">
        <v>9</v>
      </c>
      <c r="C17" s="267"/>
      <c r="D17" s="267"/>
      <c r="E17" s="233" t="s">
        <v>10</v>
      </c>
      <c r="F17" s="234"/>
      <c r="G17" s="234"/>
      <c r="H17" s="234"/>
      <c r="I17" s="234"/>
      <c r="J17" s="234"/>
      <c r="K17" s="234"/>
      <c r="L17" s="234"/>
      <c r="M17" s="234"/>
      <c r="N17" s="235"/>
      <c r="O17" s="88"/>
    </row>
    <row r="18" spans="1:15" ht="27.75" customHeight="1" thickBot="1" x14ac:dyDescent="0.3">
      <c r="A18" s="88"/>
      <c r="B18" s="278" t="s">
        <v>11</v>
      </c>
      <c r="C18" s="279"/>
      <c r="D18" s="280"/>
      <c r="E18" s="281" t="s">
        <v>12</v>
      </c>
      <c r="F18" s="282"/>
      <c r="G18" s="282"/>
      <c r="H18" s="282"/>
      <c r="I18" s="282"/>
      <c r="J18" s="282"/>
      <c r="K18" s="282"/>
      <c r="L18" s="282"/>
      <c r="M18" s="282"/>
      <c r="N18" s="283"/>
      <c r="O18" s="88"/>
    </row>
    <row r="19" spans="1:15" ht="18.75" customHeight="1" thickBot="1" x14ac:dyDescent="0.3">
      <c r="A19" s="88"/>
      <c r="B19" s="248" t="s">
        <v>13</v>
      </c>
      <c r="C19" s="249"/>
      <c r="D19" s="249"/>
      <c r="E19" s="249"/>
      <c r="F19" s="249"/>
      <c r="G19" s="249"/>
      <c r="H19" s="249"/>
      <c r="I19" s="249"/>
      <c r="J19" s="249"/>
      <c r="K19" s="249"/>
      <c r="L19" s="249"/>
      <c r="M19" s="249"/>
      <c r="N19" s="250"/>
      <c r="O19" s="88"/>
    </row>
    <row r="20" spans="1:15" ht="37.5" customHeight="1" x14ac:dyDescent="0.25">
      <c r="A20" s="88"/>
      <c r="B20" s="269" t="s">
        <v>14</v>
      </c>
      <c r="C20" s="270"/>
      <c r="D20" s="270"/>
      <c r="E20" s="270"/>
      <c r="F20" s="270"/>
      <c r="G20" s="270"/>
      <c r="H20" s="270"/>
      <c r="I20" s="270"/>
      <c r="J20" s="270"/>
      <c r="K20" s="270"/>
      <c r="L20" s="270"/>
      <c r="M20" s="270"/>
      <c r="N20" s="271"/>
      <c r="O20" s="88"/>
    </row>
    <row r="21" spans="1:15" ht="18.75" customHeight="1" x14ac:dyDescent="0.25">
      <c r="A21" s="88"/>
      <c r="B21" s="272"/>
      <c r="C21" s="273"/>
      <c r="D21" s="273"/>
      <c r="E21" s="273"/>
      <c r="F21" s="273"/>
      <c r="G21" s="273"/>
      <c r="H21" s="273"/>
      <c r="I21" s="273"/>
      <c r="J21" s="273"/>
      <c r="K21" s="273"/>
      <c r="L21" s="273"/>
      <c r="M21" s="273"/>
      <c r="N21" s="274"/>
      <c r="O21" s="88"/>
    </row>
    <row r="22" spans="1:15" ht="60" customHeight="1" thickBot="1" x14ac:dyDescent="0.3">
      <c r="A22" s="88"/>
      <c r="B22" s="275"/>
      <c r="C22" s="276"/>
      <c r="D22" s="276"/>
      <c r="E22" s="276"/>
      <c r="F22" s="276"/>
      <c r="G22" s="276"/>
      <c r="H22" s="276"/>
      <c r="I22" s="276"/>
      <c r="J22" s="276"/>
      <c r="K22" s="276"/>
      <c r="L22" s="276"/>
      <c r="M22" s="276"/>
      <c r="N22" s="277"/>
      <c r="O22" s="88"/>
    </row>
    <row r="23" spans="1:15" ht="22.5" customHeight="1" x14ac:dyDescent="0.25">
      <c r="A23" s="88"/>
      <c r="B23" s="88"/>
      <c r="C23" s="88"/>
      <c r="D23" s="88"/>
      <c r="E23" s="88"/>
      <c r="F23" s="88"/>
      <c r="G23" s="268"/>
      <c r="H23" s="268"/>
      <c r="I23" s="268"/>
      <c r="J23" s="88"/>
      <c r="K23" s="88"/>
      <c r="L23" s="88"/>
      <c r="M23" s="88"/>
      <c r="N23" s="88"/>
      <c r="O23" s="88"/>
    </row>
  </sheetData>
  <sheetProtection algorithmName="SHA-512" hashValue="bmR26+ngaU6H8SeNrdEuySZmbqYjnsYdJYL2rRx0jTMu2sT2Zndd8lwoZYu+W69D0+Oz+Bvn+vGdD+erlPRXLQ==" saltValue="OM4bj4HvEnoozLgHpP9OpA==" spinCount="100000" sheet="1" selectLockedCells="1"/>
  <mergeCells count="16">
    <mergeCell ref="G23:I23"/>
    <mergeCell ref="B19:N19"/>
    <mergeCell ref="B20:N22"/>
    <mergeCell ref="B18:D18"/>
    <mergeCell ref="E18:N18"/>
    <mergeCell ref="E17:N17"/>
    <mergeCell ref="J2:M2"/>
    <mergeCell ref="J3:N4"/>
    <mergeCell ref="B6:N13"/>
    <mergeCell ref="B14:N14"/>
    <mergeCell ref="F2:I4"/>
    <mergeCell ref="B15:D15"/>
    <mergeCell ref="E15:N15"/>
    <mergeCell ref="B16:D16"/>
    <mergeCell ref="E16:N16"/>
    <mergeCell ref="B17:D17"/>
  </mergeCells>
  <pageMargins left="0.7" right="0.7" top="0.75" bottom="0.75" header="0.3" footer="0.3"/>
  <pageSetup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AE61"/>
  <sheetViews>
    <sheetView workbookViewId="0">
      <selection activeCell="B3" sqref="B3:C3"/>
    </sheetView>
  </sheetViews>
  <sheetFormatPr defaultRowHeight="15" x14ac:dyDescent="0.25"/>
  <cols>
    <col min="1" max="1" width="3.7109375" customWidth="1"/>
    <col min="2" max="2" width="5.7109375" customWidth="1"/>
    <col min="3" max="3" width="27.85546875" customWidth="1"/>
    <col min="4" max="4" width="22.85546875" bestFit="1" customWidth="1"/>
    <col min="5" max="5" width="23.85546875" customWidth="1"/>
    <col min="6" max="6" width="20.140625" customWidth="1"/>
    <col min="7" max="7" width="16.140625" customWidth="1"/>
    <col min="8" max="8" width="20.28515625" customWidth="1"/>
    <col min="9" max="9" width="18.140625" customWidth="1"/>
    <col min="10" max="10" width="19.5703125" customWidth="1"/>
    <col min="11" max="11" width="17" customWidth="1"/>
    <col min="12" max="12" width="18.28515625" customWidth="1"/>
    <col min="13" max="14" width="14.85546875" customWidth="1"/>
    <col min="15" max="15" width="14.85546875" hidden="1" customWidth="1"/>
    <col min="16" max="16" width="13.85546875" hidden="1" customWidth="1"/>
    <col min="17" max="17" width="13.5703125" hidden="1" customWidth="1"/>
    <col min="18" max="19" width="13.85546875" hidden="1" customWidth="1"/>
    <col min="20" max="20" width="19" hidden="1" customWidth="1"/>
    <col min="21" max="21" width="18.42578125" hidden="1" customWidth="1"/>
    <col min="22" max="23" width="17.140625" hidden="1" customWidth="1"/>
    <col min="24" max="24" width="16" customWidth="1"/>
    <col min="25" max="25" width="15.28515625" customWidth="1"/>
    <col min="26" max="26" width="20.5703125" customWidth="1"/>
    <col min="27" max="29" width="20.5703125" hidden="1" customWidth="1"/>
    <col min="30" max="30" width="12.7109375" hidden="1" customWidth="1"/>
  </cols>
  <sheetData>
    <row r="1" spans="1:31" ht="19.5" customHeight="1" x14ac:dyDescent="0.25">
      <c r="A1" s="28"/>
      <c r="B1" s="28"/>
      <c r="C1" s="28"/>
      <c r="D1" s="28"/>
      <c r="E1" s="28"/>
      <c r="F1" s="28"/>
      <c r="G1" s="28"/>
      <c r="H1" s="28"/>
      <c r="I1" s="28"/>
      <c r="J1" s="28"/>
      <c r="K1" s="28"/>
      <c r="L1" s="28"/>
      <c r="M1" s="28"/>
      <c r="N1" s="28"/>
      <c r="O1" s="29"/>
      <c r="P1" s="29"/>
      <c r="Q1" s="29"/>
      <c r="R1" s="29"/>
      <c r="S1" s="29"/>
      <c r="T1" s="29"/>
      <c r="U1" s="29"/>
      <c r="V1" s="29"/>
      <c r="W1" s="29"/>
      <c r="X1" s="28"/>
      <c r="Y1" s="28"/>
      <c r="Z1" s="28"/>
      <c r="AA1" s="30" t="s">
        <v>80</v>
      </c>
      <c r="AB1" s="30"/>
      <c r="AC1" s="30"/>
      <c r="AD1" s="30" t="s">
        <v>265</v>
      </c>
      <c r="AE1" s="155"/>
    </row>
    <row r="2" spans="1:31" ht="26.25" customHeight="1" x14ac:dyDescent="0.25">
      <c r="A2" s="28"/>
      <c r="B2" s="341" t="s">
        <v>266</v>
      </c>
      <c r="C2" s="342"/>
      <c r="D2" s="342"/>
      <c r="E2" s="342"/>
      <c r="F2" s="342"/>
      <c r="G2" s="342"/>
      <c r="H2" s="342"/>
      <c r="I2" s="342"/>
      <c r="J2" s="342"/>
      <c r="K2" s="342"/>
      <c r="L2" s="342"/>
      <c r="M2" s="342"/>
      <c r="N2" s="342"/>
      <c r="O2" s="342"/>
      <c r="P2" s="342"/>
      <c r="Q2" s="342"/>
      <c r="R2" s="342"/>
      <c r="S2" s="342"/>
      <c r="T2" s="342"/>
      <c r="U2" s="342"/>
      <c r="V2" s="342"/>
      <c r="W2" s="342"/>
      <c r="X2" s="342"/>
      <c r="Y2" s="342"/>
      <c r="Z2" s="28"/>
      <c r="AA2" s="29"/>
      <c r="AB2" s="29"/>
      <c r="AC2" s="29"/>
      <c r="AD2" s="29"/>
      <c r="AE2" s="155"/>
    </row>
    <row r="3" spans="1:31" ht="21.75" customHeight="1" x14ac:dyDescent="0.25">
      <c r="A3" s="28"/>
      <c r="B3" s="338" t="s">
        <v>83</v>
      </c>
      <c r="C3" s="339"/>
      <c r="D3" s="340" t="s">
        <v>267</v>
      </c>
      <c r="E3" s="340"/>
      <c r="F3" s="340"/>
      <c r="G3" s="340"/>
      <c r="H3" s="340"/>
      <c r="I3" s="28"/>
      <c r="J3" s="28"/>
      <c r="K3" s="28"/>
      <c r="L3" s="28"/>
      <c r="M3" s="28"/>
      <c r="N3" s="28"/>
      <c r="O3" s="29"/>
      <c r="P3" s="29"/>
      <c r="Q3" s="29"/>
      <c r="R3" s="29"/>
      <c r="S3" s="29"/>
      <c r="T3" s="29"/>
      <c r="U3" s="29"/>
      <c r="V3" s="29"/>
      <c r="W3" s="29"/>
      <c r="X3" s="28"/>
      <c r="Y3" s="28"/>
      <c r="Z3" s="28"/>
      <c r="AA3" s="29"/>
      <c r="AB3" s="29"/>
      <c r="AC3" s="29"/>
      <c r="AD3" s="29"/>
      <c r="AE3" s="155"/>
    </row>
    <row r="4" spans="1:31" ht="18" customHeight="1" x14ac:dyDescent="0.25">
      <c r="A4" s="28"/>
      <c r="B4" s="28"/>
      <c r="C4" s="28"/>
      <c r="D4" s="340"/>
      <c r="E4" s="340"/>
      <c r="F4" s="340"/>
      <c r="G4" s="340"/>
      <c r="H4" s="340"/>
      <c r="I4" s="28"/>
      <c r="J4" s="28"/>
      <c r="K4" s="28"/>
      <c r="L4" s="28"/>
      <c r="M4" s="28"/>
      <c r="N4" s="28"/>
      <c r="O4" s="29"/>
      <c r="P4" s="29"/>
      <c r="Q4" s="29"/>
      <c r="R4" s="29"/>
      <c r="S4" s="29"/>
      <c r="T4" s="29"/>
      <c r="U4" s="29"/>
      <c r="V4" s="29"/>
      <c r="W4" s="29"/>
      <c r="X4" s="28"/>
      <c r="Y4" s="28"/>
      <c r="Z4" s="28"/>
      <c r="AA4" s="29"/>
      <c r="AB4" s="29"/>
      <c r="AC4" s="29"/>
      <c r="AD4" s="29"/>
      <c r="AE4" s="155"/>
    </row>
    <row r="5" spans="1:31" ht="12.75" customHeight="1" x14ac:dyDescent="0.25">
      <c r="A5" s="28"/>
      <c r="B5" s="28"/>
      <c r="C5" s="28"/>
      <c r="D5" s="28"/>
      <c r="E5" s="28"/>
      <c r="F5" s="28"/>
      <c r="G5" s="28"/>
      <c r="H5" s="28"/>
      <c r="I5" s="28"/>
      <c r="J5" s="28"/>
      <c r="K5" s="28"/>
      <c r="L5" s="28"/>
      <c r="M5" s="28"/>
      <c r="N5" s="28"/>
      <c r="O5" s="29"/>
      <c r="P5" s="29"/>
      <c r="Q5" s="29"/>
      <c r="R5" s="29"/>
      <c r="S5" s="29"/>
      <c r="T5" s="29"/>
      <c r="U5" s="29"/>
      <c r="V5" s="29"/>
      <c r="W5" s="29"/>
      <c r="X5" s="28"/>
      <c r="Y5" s="28"/>
      <c r="Z5" s="28"/>
      <c r="AA5" s="29"/>
      <c r="AB5" s="29"/>
      <c r="AC5" s="29"/>
      <c r="AD5" s="29"/>
      <c r="AE5" s="155"/>
    </row>
    <row r="6" spans="1:31" s="2" customFormat="1" ht="48.75" customHeight="1" x14ac:dyDescent="0.25">
      <c r="A6" s="28"/>
      <c r="B6" s="204" t="s">
        <v>85</v>
      </c>
      <c r="C6" s="204" t="s">
        <v>86</v>
      </c>
      <c r="D6" s="31" t="s">
        <v>87</v>
      </c>
      <c r="E6" s="31" t="s">
        <v>88</v>
      </c>
      <c r="F6" s="31" t="s">
        <v>89</v>
      </c>
      <c r="G6" s="31" t="s">
        <v>268</v>
      </c>
      <c r="H6" s="31" t="s">
        <v>269</v>
      </c>
      <c r="I6" s="31" t="s">
        <v>270</v>
      </c>
      <c r="J6" s="31" t="s">
        <v>271</v>
      </c>
      <c r="K6" s="31" t="s">
        <v>272</v>
      </c>
      <c r="L6" s="31" t="s">
        <v>273</v>
      </c>
      <c r="M6" s="31" t="s">
        <v>274</v>
      </c>
      <c r="N6" s="31" t="s">
        <v>90</v>
      </c>
      <c r="O6" s="31" t="s">
        <v>162</v>
      </c>
      <c r="P6" s="31" t="s">
        <v>275</v>
      </c>
      <c r="Q6" s="31" t="s">
        <v>276</v>
      </c>
      <c r="R6" s="31" t="s">
        <v>277</v>
      </c>
      <c r="S6" s="31" t="s">
        <v>278</v>
      </c>
      <c r="T6" s="31" t="s">
        <v>279</v>
      </c>
      <c r="U6" s="31" t="s">
        <v>94</v>
      </c>
      <c r="V6" s="31" t="s">
        <v>187</v>
      </c>
      <c r="W6" s="31" t="s">
        <v>95</v>
      </c>
      <c r="X6" s="31" t="s">
        <v>96</v>
      </c>
      <c r="Y6" s="31" t="s">
        <v>97</v>
      </c>
      <c r="Z6" s="31" t="s">
        <v>29</v>
      </c>
      <c r="AA6" s="212" t="s">
        <v>98</v>
      </c>
      <c r="AB6" s="212" t="s">
        <v>99</v>
      </c>
      <c r="AC6" s="212" t="s">
        <v>44</v>
      </c>
      <c r="AE6" s="160"/>
    </row>
    <row r="7" spans="1:31" s="2" customFormat="1" ht="39" hidden="1" customHeight="1" x14ac:dyDescent="0.25">
      <c r="A7" s="28"/>
      <c r="B7" s="208" t="s">
        <v>100</v>
      </c>
      <c r="C7" s="208"/>
      <c r="D7" s="209"/>
      <c r="E7" s="209" t="s">
        <v>102</v>
      </c>
      <c r="F7" s="209" t="s">
        <v>103</v>
      </c>
      <c r="G7" s="209" t="s">
        <v>280</v>
      </c>
      <c r="H7" s="209" t="s">
        <v>281</v>
      </c>
      <c r="I7" s="209" t="s">
        <v>282</v>
      </c>
      <c r="J7" s="209" t="s">
        <v>283</v>
      </c>
      <c r="K7" s="209" t="s">
        <v>284</v>
      </c>
      <c r="L7" s="209" t="s">
        <v>285</v>
      </c>
      <c r="M7" s="209" t="s">
        <v>26</v>
      </c>
      <c r="N7" s="209" t="s">
        <v>104</v>
      </c>
      <c r="O7" s="209" t="s">
        <v>101</v>
      </c>
      <c r="P7" s="209"/>
      <c r="Q7" s="209"/>
      <c r="R7" s="209"/>
      <c r="S7" s="209"/>
      <c r="T7" s="209"/>
      <c r="U7" s="209"/>
      <c r="V7" s="209"/>
      <c r="W7" s="209" t="s">
        <v>106</v>
      </c>
      <c r="X7" s="209" t="s">
        <v>107</v>
      </c>
      <c r="Y7" s="209" t="s">
        <v>108</v>
      </c>
      <c r="Z7" s="209" t="s">
        <v>109</v>
      </c>
      <c r="AA7" s="213" t="s">
        <v>110</v>
      </c>
      <c r="AB7" s="213" t="s">
        <v>111</v>
      </c>
      <c r="AC7" s="213" t="s">
        <v>112</v>
      </c>
      <c r="AE7" s="160"/>
    </row>
    <row r="8" spans="1:31" s="2" customFormat="1" ht="21.75" customHeight="1" x14ac:dyDescent="0.25">
      <c r="A8" s="28"/>
      <c r="B8" s="33">
        <v>1</v>
      </c>
      <c r="C8" s="33" t="s">
        <v>35</v>
      </c>
      <c r="D8" s="104"/>
      <c r="E8" s="105"/>
      <c r="F8" s="105"/>
      <c r="G8" s="104"/>
      <c r="H8" s="104"/>
      <c r="I8" s="105"/>
      <c r="J8" s="176"/>
      <c r="K8" s="105"/>
      <c r="L8" s="104"/>
      <c r="M8" s="104"/>
      <c r="N8" s="104"/>
      <c r="O8" s="80" t="str">
        <f>IF(D8=$G$30,$H$30, IF(D8=$G$31,$H$31,""))</f>
        <v/>
      </c>
      <c r="P8" s="80" t="str">
        <f>IF(M8="", "", $F$20)</f>
        <v/>
      </c>
      <c r="Q8" s="80">
        <f>$F$23</f>
        <v>0.46</v>
      </c>
      <c r="R8" s="81" t="str">
        <f t="shared" ref="R8:R15" si="0">IFERROR(IF(AND(D8=$G$30, J8&gt;0), J8, IF(H8=$H$19, VLOOKUP(G8, $C$41:$F$59, MATCH(I8, $D$40:$F$40, 0)+1, FALSE), IF(H8=$H$20, VLOOKUP(G8, $G$41:$J$59, MATCH(I8, $H$40:$J$40, 0)+1, FALSE), IF(H8=$H$21, VLOOKUP(G8, $L$41:$O$59, MATCH(I8, $M$40:$O$40, 0)+1, FALSE), VLOOKUP(G8, $P$41:$S$59, MATCH(I8, $Q$40:$S$40, 0)+1, FALSE))))), "")</f>
        <v/>
      </c>
      <c r="S8" s="42">
        <f>IF(ISBLANK(K8), $F$26, K8)</f>
        <v>8</v>
      </c>
      <c r="T8" s="42">
        <f>IF(ISBLANK(L8), $F$24, L8)</f>
        <v>365</v>
      </c>
      <c r="U8" s="84">
        <f>$F$25</f>
        <v>1.3999999999999999E-4</v>
      </c>
      <c r="V8" s="42">
        <f>$D$30</f>
        <v>15</v>
      </c>
      <c r="W8" s="42" t="str">
        <f>IFERROR(ROUND(Y8/T8,6),"")</f>
        <v/>
      </c>
      <c r="X8" s="34" t="str">
        <f>IFERROR(ROUND(Y8*U8,6), "")</f>
        <v/>
      </c>
      <c r="Y8" s="34" t="str">
        <f>IFERROR(ROUND(IF(M8="","",G8*$F$22*(P8/R8)*Q8*S8*T8*M8),4),"")</f>
        <v/>
      </c>
      <c r="Z8" s="227" t="str">
        <f t="shared" ref="Z8:Z15" si="1">IF(OR(G8="",Y8="", Y8&lt;0),"",MIN(G8*$D$33,$F$33,N8))</f>
        <v/>
      </c>
      <c r="AA8" s="228" t="str">
        <f t="shared" ref="AA8:AA15" si="2">IF(OR(G8="", Y8="", Y8&lt;0),"",G8*$D$33)</f>
        <v/>
      </c>
      <c r="AB8" s="214" t="str">
        <f>IF(Y8&gt;0,"Yes","No")</f>
        <v>Yes</v>
      </c>
      <c r="AC8" s="214" t="s">
        <v>286</v>
      </c>
      <c r="AD8" s="102"/>
      <c r="AE8" s="160"/>
    </row>
    <row r="9" spans="1:31" s="2" customFormat="1" ht="21.75" customHeight="1" x14ac:dyDescent="0.25">
      <c r="A9" s="28"/>
      <c r="B9" s="33">
        <v>2</v>
      </c>
      <c r="C9" s="33" t="s">
        <v>35</v>
      </c>
      <c r="D9" s="104"/>
      <c r="E9" s="105"/>
      <c r="F9" s="105"/>
      <c r="G9" s="104"/>
      <c r="H9" s="104"/>
      <c r="I9" s="105"/>
      <c r="J9" s="176"/>
      <c r="K9" s="105"/>
      <c r="L9" s="104"/>
      <c r="M9" s="104"/>
      <c r="N9" s="104"/>
      <c r="O9" s="80" t="str">
        <f t="shared" ref="O9:O15" si="3">IF(D9=$G$30,$H$30, IF(D9=$G$31,$H$31,""))</f>
        <v/>
      </c>
      <c r="P9" s="80" t="str">
        <f t="shared" ref="P9:P15" si="4">IF(M9="", "", $F$20)</f>
        <v/>
      </c>
      <c r="Q9" s="80">
        <f t="shared" ref="Q9:Q15" si="5">$F$23</f>
        <v>0.46</v>
      </c>
      <c r="R9" s="81" t="str">
        <f t="shared" si="0"/>
        <v/>
      </c>
      <c r="S9" s="42">
        <f t="shared" ref="S9:S15" si="6">IF(ISBLANK(K9), $F$26, K9)</f>
        <v>8</v>
      </c>
      <c r="T9" s="42">
        <f t="shared" ref="T9:T15" si="7">IF(ISBLANK(L9), $F$24, L9)</f>
        <v>365</v>
      </c>
      <c r="U9" s="84">
        <f t="shared" ref="U9:U15" si="8">$F$25</f>
        <v>1.3999999999999999E-4</v>
      </c>
      <c r="V9" s="42">
        <f t="shared" ref="V9:V15" si="9">$D$30</f>
        <v>15</v>
      </c>
      <c r="W9" s="42" t="str">
        <f t="shared" ref="W9:W15" si="10">IFERROR(ROUND(Y9/T9,6),"")</f>
        <v/>
      </c>
      <c r="X9" s="34" t="str">
        <f t="shared" ref="X9:X15" si="11">IFERROR(ROUND(Y9*U9,6), "")</f>
        <v/>
      </c>
      <c r="Y9" s="34" t="str">
        <f t="shared" ref="Y9:Y15" si="12">IFERROR(ROUND(IF(M9="","",G9*$F$22*(P9/R9)*Q9*S9*T9*M9),4),"")</f>
        <v/>
      </c>
      <c r="Z9" s="227" t="str">
        <f t="shared" si="1"/>
        <v/>
      </c>
      <c r="AA9" s="228" t="str">
        <f t="shared" si="2"/>
        <v/>
      </c>
      <c r="AB9" s="214" t="str">
        <f t="shared" ref="AB9:AB15" si="13">IF(Y9&gt;0,"Yes","No")</f>
        <v>Yes</v>
      </c>
      <c r="AC9" s="214" t="s">
        <v>286</v>
      </c>
      <c r="AD9" s="102"/>
      <c r="AE9" s="160"/>
    </row>
    <row r="10" spans="1:31" s="2" customFormat="1" ht="21.75" customHeight="1" x14ac:dyDescent="0.25">
      <c r="A10" s="28"/>
      <c r="B10" s="33">
        <v>3</v>
      </c>
      <c r="C10" s="33" t="s">
        <v>35</v>
      </c>
      <c r="D10" s="104"/>
      <c r="E10" s="105"/>
      <c r="F10" s="105"/>
      <c r="G10" s="104"/>
      <c r="H10" s="104"/>
      <c r="I10" s="105"/>
      <c r="J10" s="176"/>
      <c r="K10" s="105"/>
      <c r="L10" s="104"/>
      <c r="M10" s="104"/>
      <c r="N10" s="104"/>
      <c r="O10" s="80" t="str">
        <f t="shared" si="3"/>
        <v/>
      </c>
      <c r="P10" s="80" t="str">
        <f t="shared" si="4"/>
        <v/>
      </c>
      <c r="Q10" s="80">
        <f t="shared" si="5"/>
        <v>0.46</v>
      </c>
      <c r="R10" s="81" t="str">
        <f t="shared" si="0"/>
        <v/>
      </c>
      <c r="S10" s="42">
        <f t="shared" si="6"/>
        <v>8</v>
      </c>
      <c r="T10" s="42">
        <f t="shared" si="7"/>
        <v>365</v>
      </c>
      <c r="U10" s="84">
        <f t="shared" si="8"/>
        <v>1.3999999999999999E-4</v>
      </c>
      <c r="V10" s="42">
        <f t="shared" si="9"/>
        <v>15</v>
      </c>
      <c r="W10" s="42" t="str">
        <f t="shared" si="10"/>
        <v/>
      </c>
      <c r="X10" s="34" t="str">
        <f t="shared" si="11"/>
        <v/>
      </c>
      <c r="Y10" s="34" t="str">
        <f t="shared" si="12"/>
        <v/>
      </c>
      <c r="Z10" s="227" t="str">
        <f t="shared" si="1"/>
        <v/>
      </c>
      <c r="AA10" s="228" t="str">
        <f t="shared" si="2"/>
        <v/>
      </c>
      <c r="AB10" s="214" t="str">
        <f t="shared" si="13"/>
        <v>Yes</v>
      </c>
      <c r="AC10" s="214" t="s">
        <v>286</v>
      </c>
      <c r="AD10" s="102"/>
      <c r="AE10" s="160"/>
    </row>
    <row r="11" spans="1:31" s="2" customFormat="1" ht="21.75" customHeight="1" x14ac:dyDescent="0.25">
      <c r="A11" s="28"/>
      <c r="B11" s="32">
        <v>4</v>
      </c>
      <c r="C11" s="33" t="s">
        <v>35</v>
      </c>
      <c r="D11" s="104"/>
      <c r="E11" s="105"/>
      <c r="F11" s="105"/>
      <c r="G11" s="104"/>
      <c r="H11" s="104"/>
      <c r="I11" s="105"/>
      <c r="J11" s="176"/>
      <c r="K11" s="105"/>
      <c r="L11" s="104"/>
      <c r="M11" s="104"/>
      <c r="N11" s="104"/>
      <c r="O11" s="80" t="str">
        <f t="shared" si="3"/>
        <v/>
      </c>
      <c r="P11" s="80" t="str">
        <f t="shared" si="4"/>
        <v/>
      </c>
      <c r="Q11" s="80">
        <f t="shared" si="5"/>
        <v>0.46</v>
      </c>
      <c r="R11" s="81" t="str">
        <f t="shared" si="0"/>
        <v/>
      </c>
      <c r="S11" s="42">
        <f t="shared" si="6"/>
        <v>8</v>
      </c>
      <c r="T11" s="42">
        <f t="shared" si="7"/>
        <v>365</v>
      </c>
      <c r="U11" s="84">
        <f t="shared" si="8"/>
        <v>1.3999999999999999E-4</v>
      </c>
      <c r="V11" s="42">
        <f t="shared" si="9"/>
        <v>15</v>
      </c>
      <c r="W11" s="42" t="str">
        <f t="shared" si="10"/>
        <v/>
      </c>
      <c r="X11" s="34" t="str">
        <f t="shared" si="11"/>
        <v/>
      </c>
      <c r="Y11" s="34" t="str">
        <f t="shared" si="12"/>
        <v/>
      </c>
      <c r="Z11" s="227" t="str">
        <f t="shared" si="1"/>
        <v/>
      </c>
      <c r="AA11" s="228" t="str">
        <f t="shared" si="2"/>
        <v/>
      </c>
      <c r="AB11" s="214" t="str">
        <f t="shared" si="13"/>
        <v>Yes</v>
      </c>
      <c r="AC11" s="214" t="s">
        <v>286</v>
      </c>
      <c r="AD11" s="102"/>
      <c r="AE11" s="160"/>
    </row>
    <row r="12" spans="1:31" s="2" customFormat="1" ht="21.75" customHeight="1" x14ac:dyDescent="0.25">
      <c r="A12" s="28"/>
      <c r="B12" s="32">
        <v>5</v>
      </c>
      <c r="C12" s="33" t="s">
        <v>35</v>
      </c>
      <c r="D12" s="104"/>
      <c r="E12" s="105"/>
      <c r="F12" s="105"/>
      <c r="G12" s="104"/>
      <c r="H12" s="104"/>
      <c r="I12" s="105"/>
      <c r="J12" s="176"/>
      <c r="K12" s="105"/>
      <c r="L12" s="104"/>
      <c r="M12" s="104"/>
      <c r="N12" s="104"/>
      <c r="O12" s="80" t="str">
        <f t="shared" si="3"/>
        <v/>
      </c>
      <c r="P12" s="80" t="str">
        <f t="shared" si="4"/>
        <v/>
      </c>
      <c r="Q12" s="80">
        <f t="shared" si="5"/>
        <v>0.46</v>
      </c>
      <c r="R12" s="81" t="str">
        <f t="shared" si="0"/>
        <v/>
      </c>
      <c r="S12" s="42">
        <f t="shared" si="6"/>
        <v>8</v>
      </c>
      <c r="T12" s="42">
        <f t="shared" si="7"/>
        <v>365</v>
      </c>
      <c r="U12" s="84">
        <f t="shared" si="8"/>
        <v>1.3999999999999999E-4</v>
      </c>
      <c r="V12" s="42">
        <f t="shared" si="9"/>
        <v>15</v>
      </c>
      <c r="W12" s="42" t="str">
        <f t="shared" si="10"/>
        <v/>
      </c>
      <c r="X12" s="34" t="str">
        <f t="shared" si="11"/>
        <v/>
      </c>
      <c r="Y12" s="34" t="str">
        <f t="shared" si="12"/>
        <v/>
      </c>
      <c r="Z12" s="227" t="str">
        <f t="shared" si="1"/>
        <v/>
      </c>
      <c r="AA12" s="228" t="str">
        <f t="shared" si="2"/>
        <v/>
      </c>
      <c r="AB12" s="214" t="str">
        <f t="shared" si="13"/>
        <v>Yes</v>
      </c>
      <c r="AC12" s="214" t="s">
        <v>286</v>
      </c>
      <c r="AD12" s="102"/>
      <c r="AE12" s="160"/>
    </row>
    <row r="13" spans="1:31" s="2" customFormat="1" ht="21.75" customHeight="1" x14ac:dyDescent="0.25">
      <c r="A13" s="28"/>
      <c r="B13" s="32">
        <v>6</v>
      </c>
      <c r="C13" s="33" t="s">
        <v>35</v>
      </c>
      <c r="D13" s="104"/>
      <c r="E13" s="105"/>
      <c r="F13" s="105"/>
      <c r="G13" s="104"/>
      <c r="H13" s="104"/>
      <c r="I13" s="105"/>
      <c r="J13" s="176"/>
      <c r="K13" s="105"/>
      <c r="L13" s="104"/>
      <c r="M13" s="104"/>
      <c r="N13" s="104"/>
      <c r="O13" s="80" t="str">
        <f t="shared" si="3"/>
        <v/>
      </c>
      <c r="P13" s="80" t="str">
        <f t="shared" si="4"/>
        <v/>
      </c>
      <c r="Q13" s="80">
        <f t="shared" si="5"/>
        <v>0.46</v>
      </c>
      <c r="R13" s="81" t="str">
        <f t="shared" si="0"/>
        <v/>
      </c>
      <c r="S13" s="42">
        <f t="shared" si="6"/>
        <v>8</v>
      </c>
      <c r="T13" s="42">
        <f t="shared" si="7"/>
        <v>365</v>
      </c>
      <c r="U13" s="84">
        <f t="shared" si="8"/>
        <v>1.3999999999999999E-4</v>
      </c>
      <c r="V13" s="42">
        <f t="shared" si="9"/>
        <v>15</v>
      </c>
      <c r="W13" s="42" t="str">
        <f t="shared" si="10"/>
        <v/>
      </c>
      <c r="X13" s="34" t="str">
        <f t="shared" si="11"/>
        <v/>
      </c>
      <c r="Y13" s="34" t="str">
        <f t="shared" si="12"/>
        <v/>
      </c>
      <c r="Z13" s="227" t="str">
        <f t="shared" si="1"/>
        <v/>
      </c>
      <c r="AA13" s="228" t="str">
        <f t="shared" si="2"/>
        <v/>
      </c>
      <c r="AB13" s="214" t="str">
        <f t="shared" si="13"/>
        <v>Yes</v>
      </c>
      <c r="AC13" s="214" t="s">
        <v>286</v>
      </c>
      <c r="AD13" s="102"/>
      <c r="AE13" s="160"/>
    </row>
    <row r="14" spans="1:31" s="2" customFormat="1" ht="21.75" customHeight="1" x14ac:dyDescent="0.25">
      <c r="A14" s="28"/>
      <c r="B14" s="32">
        <v>7</v>
      </c>
      <c r="C14" s="33" t="s">
        <v>35</v>
      </c>
      <c r="D14" s="104"/>
      <c r="E14" s="105"/>
      <c r="F14" s="105"/>
      <c r="G14" s="104"/>
      <c r="H14" s="104"/>
      <c r="I14" s="105"/>
      <c r="J14" s="176"/>
      <c r="K14" s="105"/>
      <c r="L14" s="104"/>
      <c r="M14" s="104"/>
      <c r="N14" s="104"/>
      <c r="O14" s="80" t="str">
        <f t="shared" si="3"/>
        <v/>
      </c>
      <c r="P14" s="80" t="str">
        <f t="shared" si="4"/>
        <v/>
      </c>
      <c r="Q14" s="80">
        <f t="shared" si="5"/>
        <v>0.46</v>
      </c>
      <c r="R14" s="81" t="str">
        <f t="shared" si="0"/>
        <v/>
      </c>
      <c r="S14" s="42">
        <f t="shared" si="6"/>
        <v>8</v>
      </c>
      <c r="T14" s="42">
        <f t="shared" si="7"/>
        <v>365</v>
      </c>
      <c r="U14" s="84">
        <f t="shared" si="8"/>
        <v>1.3999999999999999E-4</v>
      </c>
      <c r="V14" s="42">
        <f t="shared" si="9"/>
        <v>15</v>
      </c>
      <c r="W14" s="42" t="str">
        <f t="shared" si="10"/>
        <v/>
      </c>
      <c r="X14" s="34" t="str">
        <f t="shared" si="11"/>
        <v/>
      </c>
      <c r="Y14" s="34" t="str">
        <f t="shared" si="12"/>
        <v/>
      </c>
      <c r="Z14" s="227" t="str">
        <f t="shared" si="1"/>
        <v/>
      </c>
      <c r="AA14" s="228" t="str">
        <f t="shared" si="2"/>
        <v/>
      </c>
      <c r="AB14" s="214" t="str">
        <f t="shared" si="13"/>
        <v>Yes</v>
      </c>
      <c r="AC14" s="214" t="s">
        <v>286</v>
      </c>
      <c r="AD14" s="102"/>
      <c r="AE14" s="160"/>
    </row>
    <row r="15" spans="1:31" s="2" customFormat="1" ht="21.75" customHeight="1" x14ac:dyDescent="0.25">
      <c r="A15" s="28"/>
      <c r="B15" s="32">
        <v>8</v>
      </c>
      <c r="C15" s="33" t="s">
        <v>35</v>
      </c>
      <c r="D15" s="104"/>
      <c r="E15" s="105"/>
      <c r="F15" s="105"/>
      <c r="G15" s="104"/>
      <c r="H15" s="104"/>
      <c r="I15" s="105"/>
      <c r="J15" s="176"/>
      <c r="K15" s="105"/>
      <c r="L15" s="104"/>
      <c r="M15" s="104"/>
      <c r="N15" s="104"/>
      <c r="O15" s="80" t="str">
        <f t="shared" si="3"/>
        <v/>
      </c>
      <c r="P15" s="80" t="str">
        <f t="shared" si="4"/>
        <v/>
      </c>
      <c r="Q15" s="80">
        <f t="shared" si="5"/>
        <v>0.46</v>
      </c>
      <c r="R15" s="81" t="str">
        <f t="shared" si="0"/>
        <v/>
      </c>
      <c r="S15" s="42">
        <f t="shared" si="6"/>
        <v>8</v>
      </c>
      <c r="T15" s="42">
        <f t="shared" si="7"/>
        <v>365</v>
      </c>
      <c r="U15" s="84">
        <f t="shared" si="8"/>
        <v>1.3999999999999999E-4</v>
      </c>
      <c r="V15" s="42">
        <f t="shared" si="9"/>
        <v>15</v>
      </c>
      <c r="W15" s="42" t="str">
        <f t="shared" si="10"/>
        <v/>
      </c>
      <c r="X15" s="34" t="str">
        <f t="shared" si="11"/>
        <v/>
      </c>
      <c r="Y15" s="34" t="str">
        <f t="shared" si="12"/>
        <v/>
      </c>
      <c r="Z15" s="227" t="str">
        <f t="shared" si="1"/>
        <v/>
      </c>
      <c r="AA15" s="228" t="str">
        <f t="shared" si="2"/>
        <v/>
      </c>
      <c r="AB15" s="214" t="str">
        <f t="shared" si="13"/>
        <v>Yes</v>
      </c>
      <c r="AC15" s="214" t="s">
        <v>286</v>
      </c>
      <c r="AD15" s="102"/>
      <c r="AE15" s="160"/>
    </row>
    <row r="16" spans="1:31" s="2" customFormat="1" hidden="1" x14ac:dyDescent="0.25">
      <c r="A16" s="44"/>
      <c r="Z16" s="229"/>
      <c r="AA16" s="229"/>
    </row>
    <row r="17" spans="1:29" s="2" customFormat="1" hidden="1" x14ac:dyDescent="0.25">
      <c r="A17" s="44"/>
      <c r="M17" s="2">
        <f>SUM(M8:M15)</f>
        <v>0</v>
      </c>
      <c r="X17" s="22">
        <f>SUM(X8:X15)</f>
        <v>0</v>
      </c>
      <c r="Y17" s="22">
        <f>SUM(Y8:Y15)</f>
        <v>0</v>
      </c>
      <c r="Z17" s="230">
        <v>2735</v>
      </c>
      <c r="AA17" s="230">
        <v>22000</v>
      </c>
      <c r="AB17" s="102"/>
      <c r="AC17" s="102"/>
    </row>
    <row r="18" spans="1:29" s="2" customFormat="1" hidden="1" x14ac:dyDescent="0.25">
      <c r="A18" s="44"/>
      <c r="C18" s="41" t="s">
        <v>114</v>
      </c>
      <c r="D18" s="41" t="s">
        <v>115</v>
      </c>
      <c r="E18" s="41" t="s">
        <v>116</v>
      </c>
      <c r="F18" s="41" t="s">
        <v>117</v>
      </c>
      <c r="H18" s="36" t="s">
        <v>287</v>
      </c>
      <c r="R18"/>
      <c r="S18"/>
    </row>
    <row r="19" spans="1:29" s="2" customFormat="1" hidden="1" x14ac:dyDescent="0.25">
      <c r="A19" s="44"/>
      <c r="C19" s="45" t="s">
        <v>288</v>
      </c>
      <c r="D19" s="5" t="s">
        <v>119</v>
      </c>
      <c r="E19" s="5" t="s">
        <v>120</v>
      </c>
      <c r="F19" s="5" t="s">
        <v>120</v>
      </c>
      <c r="G19" s="3"/>
      <c r="H19" s="4" t="s">
        <v>289</v>
      </c>
      <c r="R19"/>
      <c r="S19"/>
    </row>
    <row r="20" spans="1:29" s="2" customFormat="1" hidden="1" x14ac:dyDescent="0.25">
      <c r="A20" s="44"/>
      <c r="C20" s="45" t="s">
        <v>290</v>
      </c>
      <c r="D20" s="5" t="s">
        <v>119</v>
      </c>
      <c r="E20" s="5" t="s">
        <v>120</v>
      </c>
      <c r="F20" s="6">
        <v>0.9</v>
      </c>
      <c r="G20" s="3"/>
      <c r="H20" s="4" t="s">
        <v>291</v>
      </c>
      <c r="R20"/>
      <c r="S20"/>
    </row>
    <row r="21" spans="1:29" s="2" customFormat="1" hidden="1" x14ac:dyDescent="0.25">
      <c r="A21" s="44"/>
      <c r="C21" s="45" t="s">
        <v>277</v>
      </c>
      <c r="D21" s="5" t="s">
        <v>119</v>
      </c>
      <c r="E21" s="5" t="s">
        <v>120</v>
      </c>
      <c r="F21" s="5"/>
      <c r="G21" s="3"/>
      <c r="H21" s="4" t="s">
        <v>292</v>
      </c>
      <c r="R21"/>
      <c r="S21"/>
    </row>
    <row r="22" spans="1:29" s="2" customFormat="1" hidden="1" x14ac:dyDescent="0.25">
      <c r="A22" s="44"/>
      <c r="C22" s="45" t="s">
        <v>293</v>
      </c>
      <c r="D22" s="5" t="s">
        <v>122</v>
      </c>
      <c r="E22" s="184">
        <v>0.746</v>
      </c>
      <c r="F22" s="184">
        <v>0.746</v>
      </c>
      <c r="G22" s="3"/>
      <c r="H22" s="4" t="s">
        <v>294</v>
      </c>
      <c r="R22"/>
      <c r="S22"/>
    </row>
    <row r="23" spans="1:29" s="2" customFormat="1" hidden="1" x14ac:dyDescent="0.25">
      <c r="A23" s="44"/>
      <c r="C23" s="45" t="s">
        <v>276</v>
      </c>
      <c r="D23" s="5" t="s">
        <v>122</v>
      </c>
      <c r="E23" s="5" t="s">
        <v>120</v>
      </c>
      <c r="F23" s="6">
        <v>0.46</v>
      </c>
      <c r="G23" s="3"/>
      <c r="R23"/>
      <c r="S23"/>
    </row>
    <row r="24" spans="1:29" s="2" customFormat="1" hidden="1" x14ac:dyDescent="0.25">
      <c r="A24" s="44"/>
      <c r="C24" s="45" t="s">
        <v>295</v>
      </c>
      <c r="D24" s="5" t="s">
        <v>119</v>
      </c>
      <c r="E24" s="5" t="s">
        <v>120</v>
      </c>
      <c r="F24" s="5">
        <v>365</v>
      </c>
      <c r="G24" s="3"/>
      <c r="R24"/>
      <c r="S24"/>
    </row>
    <row r="25" spans="1:29" s="2" customFormat="1" hidden="1" x14ac:dyDescent="0.25">
      <c r="A25" s="44"/>
      <c r="C25" s="45" t="s">
        <v>123</v>
      </c>
      <c r="D25" s="5" t="s">
        <v>122</v>
      </c>
      <c r="E25" s="7">
        <v>1.3999999999999999E-4</v>
      </c>
      <c r="F25" s="7">
        <v>1.3999999999999999E-4</v>
      </c>
      <c r="G25" s="8"/>
      <c r="R25"/>
      <c r="S25"/>
    </row>
    <row r="26" spans="1:29" s="2" customFormat="1" hidden="1" x14ac:dyDescent="0.25">
      <c r="A26" s="44"/>
      <c r="C26" s="45" t="s">
        <v>296</v>
      </c>
      <c r="D26" s="5" t="s">
        <v>122</v>
      </c>
      <c r="E26" s="5" t="s">
        <v>120</v>
      </c>
      <c r="F26" s="5">
        <v>8</v>
      </c>
      <c r="G26" s="8"/>
      <c r="R26"/>
      <c r="S26"/>
    </row>
    <row r="27" spans="1:29" s="2" customFormat="1" hidden="1" x14ac:dyDescent="0.25">
      <c r="A27" s="44"/>
      <c r="D27" s="3"/>
      <c r="E27" s="8"/>
      <c r="F27" s="8"/>
      <c r="G27" s="8"/>
      <c r="R27"/>
      <c r="S27"/>
    </row>
    <row r="28" spans="1:29" s="2" customFormat="1" hidden="1" x14ac:dyDescent="0.25">
      <c r="A28" s="44"/>
      <c r="R28"/>
      <c r="S28"/>
    </row>
    <row r="29" spans="1:29" s="2" customFormat="1" hidden="1" x14ac:dyDescent="0.25">
      <c r="A29" s="44"/>
      <c r="C29" s="36" t="s">
        <v>124</v>
      </c>
      <c r="D29" s="36" t="s">
        <v>125</v>
      </c>
      <c r="G29" s="205" t="s">
        <v>87</v>
      </c>
      <c r="H29" s="205" t="s">
        <v>162</v>
      </c>
      <c r="R29"/>
      <c r="S29"/>
    </row>
    <row r="30" spans="1:29" s="2" customFormat="1" ht="30" hidden="1" x14ac:dyDescent="0.25">
      <c r="A30" s="44"/>
      <c r="C30" s="9" t="s">
        <v>297</v>
      </c>
      <c r="D30" s="10">
        <v>15</v>
      </c>
      <c r="G30" s="52" t="s">
        <v>131</v>
      </c>
      <c r="H30" s="52" t="s">
        <v>131</v>
      </c>
      <c r="R30"/>
      <c r="S30"/>
    </row>
    <row r="31" spans="1:29" s="2" customFormat="1" hidden="1" x14ac:dyDescent="0.25">
      <c r="A31" s="44"/>
      <c r="G31" s="52" t="s">
        <v>233</v>
      </c>
      <c r="H31" s="52" t="s">
        <v>132</v>
      </c>
      <c r="R31"/>
      <c r="S31"/>
    </row>
    <row r="32" spans="1:29" s="2" customFormat="1" hidden="1" x14ac:dyDescent="0.25">
      <c r="A32" s="44"/>
      <c r="C32" s="36" t="s">
        <v>127</v>
      </c>
      <c r="D32" s="36" t="s">
        <v>29</v>
      </c>
      <c r="E32" s="38" t="s">
        <v>128</v>
      </c>
      <c r="F32" s="36" t="s">
        <v>298</v>
      </c>
      <c r="R32"/>
      <c r="S32"/>
    </row>
    <row r="33" spans="1:19" s="2" customFormat="1" ht="30" hidden="1" x14ac:dyDescent="0.25">
      <c r="A33" s="44"/>
      <c r="C33" s="9" t="s">
        <v>297</v>
      </c>
      <c r="D33" s="190">
        <f>100*'Project Summary'!M12</f>
        <v>50</v>
      </c>
      <c r="E33" s="9" t="s">
        <v>299</v>
      </c>
      <c r="F33" s="190">
        <v>1500</v>
      </c>
      <c r="G33" s="11"/>
      <c r="R33"/>
      <c r="S33"/>
    </row>
    <row r="34" spans="1:19" hidden="1" x14ac:dyDescent="0.25">
      <c r="A34" s="29"/>
    </row>
    <row r="35" spans="1:19" hidden="1" x14ac:dyDescent="0.25">
      <c r="A35" s="29"/>
    </row>
    <row r="36" spans="1:19" hidden="1" x14ac:dyDescent="0.25">
      <c r="A36" s="29"/>
      <c r="C36" s="358" t="s">
        <v>300</v>
      </c>
      <c r="D36" s="359"/>
      <c r="E36" s="359"/>
      <c r="F36" s="359"/>
      <c r="G36" s="359"/>
      <c r="H36" s="359"/>
      <c r="I36" s="359"/>
      <c r="J36" s="360"/>
      <c r="L36" s="363" t="s">
        <v>301</v>
      </c>
      <c r="M36" s="364"/>
      <c r="N36" s="364"/>
      <c r="O36" s="364"/>
      <c r="P36" s="364"/>
      <c r="Q36" s="364"/>
      <c r="R36" s="364"/>
      <c r="S36" s="364"/>
    </row>
    <row r="37" spans="1:19" hidden="1" x14ac:dyDescent="0.25">
      <c r="A37" s="29"/>
      <c r="C37" s="36" t="s">
        <v>302</v>
      </c>
      <c r="D37" s="352" t="str">
        <f>H19</f>
        <v>ODP Base (EPACT)</v>
      </c>
      <c r="E37" s="353"/>
      <c r="F37" s="354"/>
      <c r="G37" s="36" t="s">
        <v>302</v>
      </c>
      <c r="H37" s="355" t="str">
        <f>H20</f>
        <v>TEFC Base (EPACT)</v>
      </c>
      <c r="I37" s="356"/>
      <c r="J37" s="357"/>
      <c r="L37" s="41" t="s">
        <v>302</v>
      </c>
      <c r="M37" s="361" t="str">
        <f>H21</f>
        <v>ODP NEMA Premium</v>
      </c>
      <c r="N37" s="362"/>
      <c r="O37" s="362"/>
      <c r="P37" s="41" t="s">
        <v>302</v>
      </c>
      <c r="Q37" s="224" t="str">
        <f>H22</f>
        <v>TEFC NEMA Premium</v>
      </c>
      <c r="R37" s="225"/>
      <c r="S37" s="226"/>
    </row>
    <row r="38" spans="1:19" hidden="1" x14ac:dyDescent="0.25">
      <c r="A38" s="29"/>
      <c r="C38" s="39"/>
      <c r="D38" s="40">
        <v>6</v>
      </c>
      <c r="E38" s="40">
        <v>4</v>
      </c>
      <c r="F38" s="40">
        <v>2</v>
      </c>
      <c r="G38" s="39"/>
      <c r="H38" s="40">
        <v>6</v>
      </c>
      <c r="I38" s="40">
        <v>4</v>
      </c>
      <c r="J38" s="40">
        <v>2</v>
      </c>
      <c r="L38" s="41"/>
      <c r="M38" s="41">
        <v>6</v>
      </c>
      <c r="N38" s="41">
        <v>4</v>
      </c>
      <c r="O38" s="41">
        <v>2</v>
      </c>
      <c r="P38" s="41"/>
      <c r="Q38" s="41">
        <v>6</v>
      </c>
      <c r="R38" s="41">
        <v>4</v>
      </c>
      <c r="S38" s="41">
        <v>2</v>
      </c>
    </row>
    <row r="39" spans="1:19" hidden="1" x14ac:dyDescent="0.25">
      <c r="A39" s="29"/>
      <c r="C39" s="39"/>
      <c r="D39" s="352" t="s">
        <v>303</v>
      </c>
      <c r="E39" s="353"/>
      <c r="F39" s="354"/>
      <c r="G39" s="39"/>
      <c r="H39" s="355" t="s">
        <v>303</v>
      </c>
      <c r="I39" s="356"/>
      <c r="J39" s="357"/>
      <c r="L39" s="41"/>
      <c r="M39" s="224" t="s">
        <v>304</v>
      </c>
      <c r="N39" s="225"/>
      <c r="O39" s="226"/>
      <c r="P39" s="41"/>
      <c r="Q39" s="224" t="s">
        <v>304</v>
      </c>
      <c r="R39" s="225"/>
      <c r="S39" s="226"/>
    </row>
    <row r="40" spans="1:19" hidden="1" x14ac:dyDescent="0.25">
      <c r="A40" s="29"/>
      <c r="C40" s="12"/>
      <c r="D40" s="40">
        <v>1200</v>
      </c>
      <c r="E40" s="13">
        <v>1800</v>
      </c>
      <c r="F40" s="40">
        <v>3600</v>
      </c>
      <c r="G40" s="37"/>
      <c r="H40" s="40">
        <v>1200</v>
      </c>
      <c r="I40" s="13">
        <v>1800</v>
      </c>
      <c r="J40" s="40">
        <v>3600</v>
      </c>
      <c r="L40" s="41"/>
      <c r="M40" s="41">
        <v>1200</v>
      </c>
      <c r="N40" s="82">
        <v>1800</v>
      </c>
      <c r="O40" s="41">
        <v>3600</v>
      </c>
      <c r="P40" s="41"/>
      <c r="Q40" s="41">
        <v>1200</v>
      </c>
      <c r="R40" s="82">
        <v>1800</v>
      </c>
      <c r="S40" s="41">
        <v>3600</v>
      </c>
    </row>
    <row r="41" spans="1:19" hidden="1" x14ac:dyDescent="0.25">
      <c r="A41" s="29"/>
      <c r="C41" s="4">
        <v>1</v>
      </c>
      <c r="D41" s="14">
        <v>0.8</v>
      </c>
      <c r="E41" s="15">
        <v>0.82499999999999996</v>
      </c>
      <c r="F41" s="14">
        <v>0.755</v>
      </c>
      <c r="G41" s="4">
        <v>1</v>
      </c>
      <c r="H41" s="14">
        <v>0.8</v>
      </c>
      <c r="I41" s="14">
        <v>0.82499999999999996</v>
      </c>
      <c r="J41" s="14">
        <v>0.755</v>
      </c>
      <c r="L41" s="45">
        <v>1</v>
      </c>
      <c r="M41" s="83">
        <v>0.82499999999999996</v>
      </c>
      <c r="N41" s="83">
        <v>0.85499999999999998</v>
      </c>
      <c r="O41" s="83">
        <v>0.77</v>
      </c>
      <c r="P41" s="45">
        <v>1</v>
      </c>
      <c r="Q41" s="83">
        <v>0.82499999999999996</v>
      </c>
      <c r="R41" s="83">
        <v>0.85499999999999998</v>
      </c>
      <c r="S41" s="83">
        <v>0.77</v>
      </c>
    </row>
    <row r="42" spans="1:19" hidden="1" x14ac:dyDescent="0.25">
      <c r="A42" s="29"/>
      <c r="C42" s="4">
        <v>1.5</v>
      </c>
      <c r="D42" s="14">
        <v>0.84</v>
      </c>
      <c r="E42" s="15">
        <v>0.84</v>
      </c>
      <c r="F42" s="14">
        <v>0.82499999999999996</v>
      </c>
      <c r="G42" s="4">
        <v>1.5</v>
      </c>
      <c r="H42" s="14">
        <v>0.85499999999999998</v>
      </c>
      <c r="I42" s="14">
        <v>0.84</v>
      </c>
      <c r="J42" s="14">
        <v>0.82499999999999996</v>
      </c>
      <c r="L42" s="45">
        <v>1.5</v>
      </c>
      <c r="M42" s="83">
        <v>0.86499999999999999</v>
      </c>
      <c r="N42" s="83">
        <v>0.86499999999999999</v>
      </c>
      <c r="O42" s="83">
        <v>0.84</v>
      </c>
      <c r="P42" s="45">
        <v>1.5</v>
      </c>
      <c r="Q42" s="83">
        <v>0.875</v>
      </c>
      <c r="R42" s="83">
        <v>0.86499999999999999</v>
      </c>
      <c r="S42" s="83">
        <v>0.84</v>
      </c>
    </row>
    <row r="43" spans="1:19" hidden="1" x14ac:dyDescent="0.25">
      <c r="A43" s="29"/>
      <c r="C43" s="4">
        <v>2</v>
      </c>
      <c r="D43" s="14">
        <v>0.85499999999999998</v>
      </c>
      <c r="E43" s="15">
        <v>0.84</v>
      </c>
      <c r="F43" s="14">
        <v>0.84</v>
      </c>
      <c r="G43" s="4">
        <v>2</v>
      </c>
      <c r="H43" s="14">
        <v>0.86499999999999999</v>
      </c>
      <c r="I43" s="14">
        <v>0.84</v>
      </c>
      <c r="J43" s="14">
        <v>0.84</v>
      </c>
      <c r="L43" s="45">
        <v>2</v>
      </c>
      <c r="M43" s="83">
        <v>0.875</v>
      </c>
      <c r="N43" s="83">
        <v>0.86499999999999999</v>
      </c>
      <c r="O43" s="83">
        <v>0.85499999999999998</v>
      </c>
      <c r="P43" s="45">
        <v>2</v>
      </c>
      <c r="Q43" s="83">
        <v>0.88500000000000001</v>
      </c>
      <c r="R43" s="83">
        <v>0.86499999999999999</v>
      </c>
      <c r="S43" s="83">
        <v>0.85499999999999998</v>
      </c>
    </row>
    <row r="44" spans="1:19" hidden="1" x14ac:dyDescent="0.25">
      <c r="A44" s="29"/>
      <c r="C44" s="4">
        <v>3</v>
      </c>
      <c r="D44" s="14">
        <v>0.86499999999999999</v>
      </c>
      <c r="E44" s="14">
        <v>0.86499999999999999</v>
      </c>
      <c r="F44" s="14">
        <v>0.84</v>
      </c>
      <c r="G44" s="4">
        <v>3</v>
      </c>
      <c r="H44" s="14">
        <v>0.875</v>
      </c>
      <c r="I44" s="14">
        <v>0.875</v>
      </c>
      <c r="J44" s="14">
        <v>0.85499999999999998</v>
      </c>
      <c r="L44" s="45">
        <v>3</v>
      </c>
      <c r="M44" s="83">
        <v>0.88500000000000001</v>
      </c>
      <c r="N44" s="83">
        <v>0.89500000000000002</v>
      </c>
      <c r="O44" s="83">
        <v>0.85499999999999998</v>
      </c>
      <c r="P44" s="45">
        <v>3</v>
      </c>
      <c r="Q44" s="83">
        <v>0.89500000000000002</v>
      </c>
      <c r="R44" s="83">
        <v>0.89500000000000002</v>
      </c>
      <c r="S44" s="83">
        <v>0.86499999999999999</v>
      </c>
    </row>
    <row r="45" spans="1:19" hidden="1" x14ac:dyDescent="0.25">
      <c r="A45" s="29"/>
      <c r="C45" s="4">
        <v>5</v>
      </c>
      <c r="D45" s="14">
        <v>0.875</v>
      </c>
      <c r="E45" s="14">
        <v>0.875</v>
      </c>
      <c r="F45" s="14">
        <v>0.85499999999999998</v>
      </c>
      <c r="G45" s="4">
        <v>5</v>
      </c>
      <c r="H45" s="14">
        <v>0.875</v>
      </c>
      <c r="I45" s="14">
        <v>0.875</v>
      </c>
      <c r="J45" s="14">
        <v>0.875</v>
      </c>
      <c r="L45" s="45">
        <v>5</v>
      </c>
      <c r="M45" s="83">
        <v>0.89500000000000002</v>
      </c>
      <c r="N45" s="83">
        <v>0.89500000000000002</v>
      </c>
      <c r="O45" s="83">
        <v>0.86499999999999999</v>
      </c>
      <c r="P45" s="45">
        <v>5</v>
      </c>
      <c r="Q45" s="83">
        <v>0.89500000000000002</v>
      </c>
      <c r="R45" s="83">
        <v>0.89500000000000002</v>
      </c>
      <c r="S45" s="83">
        <v>0.88500000000000001</v>
      </c>
    </row>
    <row r="46" spans="1:19" hidden="1" x14ac:dyDescent="0.25">
      <c r="A46" s="29"/>
      <c r="C46" s="4">
        <v>7.5</v>
      </c>
      <c r="D46" s="14">
        <v>0.88500000000000001</v>
      </c>
      <c r="E46" s="14">
        <v>0.88500000000000001</v>
      </c>
      <c r="F46" s="14">
        <v>0.875</v>
      </c>
      <c r="G46" s="4">
        <v>7.5</v>
      </c>
      <c r="H46" s="14">
        <v>0.89500000000000002</v>
      </c>
      <c r="I46" s="14">
        <v>0.89500000000000002</v>
      </c>
      <c r="J46" s="14">
        <v>0.88500000000000001</v>
      </c>
      <c r="L46" s="45">
        <v>7.5</v>
      </c>
      <c r="M46" s="83">
        <v>0.90200000000000002</v>
      </c>
      <c r="N46" s="83">
        <v>0.91</v>
      </c>
      <c r="O46" s="83">
        <v>0.88500000000000001</v>
      </c>
      <c r="P46" s="45">
        <v>7.5</v>
      </c>
      <c r="Q46" s="83">
        <v>0.91</v>
      </c>
      <c r="R46" s="83">
        <v>0.91700000000000004</v>
      </c>
      <c r="S46" s="83">
        <v>0.89500000000000002</v>
      </c>
    </row>
    <row r="47" spans="1:19" hidden="1" x14ac:dyDescent="0.25">
      <c r="A47" s="29"/>
      <c r="C47" s="4">
        <v>10</v>
      </c>
      <c r="D47" s="14">
        <v>0.90200000000000002</v>
      </c>
      <c r="E47" s="14">
        <v>0.89500000000000002</v>
      </c>
      <c r="F47" s="14">
        <v>0.88500000000000001</v>
      </c>
      <c r="G47" s="4">
        <v>10</v>
      </c>
      <c r="H47" s="14">
        <v>0.89500000000000002</v>
      </c>
      <c r="I47" s="14">
        <v>0.89500000000000002</v>
      </c>
      <c r="J47" s="14">
        <v>0.89500000000000002</v>
      </c>
      <c r="L47" s="45">
        <v>10</v>
      </c>
      <c r="M47" s="83">
        <v>0.91700000000000004</v>
      </c>
      <c r="N47" s="83">
        <v>0.91700000000000004</v>
      </c>
      <c r="O47" s="83">
        <v>0.89500000000000002</v>
      </c>
      <c r="P47" s="45">
        <v>10</v>
      </c>
      <c r="Q47" s="83">
        <v>0.91</v>
      </c>
      <c r="R47" s="83">
        <v>0.91700000000000004</v>
      </c>
      <c r="S47" s="83">
        <v>0.90200000000000002</v>
      </c>
    </row>
    <row r="48" spans="1:19" hidden="1" x14ac:dyDescent="0.25">
      <c r="A48" s="29"/>
      <c r="C48" s="4">
        <v>15</v>
      </c>
      <c r="D48" s="14">
        <v>0.90200000000000002</v>
      </c>
      <c r="E48" s="14">
        <v>0.91</v>
      </c>
      <c r="F48" s="14">
        <v>0.89500000000000002</v>
      </c>
      <c r="G48" s="4">
        <v>15</v>
      </c>
      <c r="H48" s="14">
        <v>0.90200000000000002</v>
      </c>
      <c r="I48" s="14">
        <v>0.91</v>
      </c>
      <c r="J48" s="14">
        <v>0.90200000000000002</v>
      </c>
      <c r="L48" s="45">
        <v>15</v>
      </c>
      <c r="M48" s="83">
        <v>0.91700000000000004</v>
      </c>
      <c r="N48" s="83">
        <v>0.93</v>
      </c>
      <c r="O48" s="83">
        <v>0.90200000000000002</v>
      </c>
      <c r="P48" s="45">
        <v>15</v>
      </c>
      <c r="Q48" s="83">
        <v>0.91700000000000004</v>
      </c>
      <c r="R48" s="83">
        <v>0.92400000000000004</v>
      </c>
      <c r="S48" s="83">
        <v>0.91</v>
      </c>
    </row>
    <row r="49" spans="1:31" hidden="1" x14ac:dyDescent="0.25">
      <c r="A49" s="29"/>
      <c r="C49" s="4">
        <v>20</v>
      </c>
      <c r="D49" s="14">
        <v>0.91</v>
      </c>
      <c r="E49" s="14">
        <v>0.91</v>
      </c>
      <c r="F49" s="14">
        <v>0.90200000000000002</v>
      </c>
      <c r="G49" s="4">
        <v>20</v>
      </c>
      <c r="H49" s="14">
        <v>0.90200000000000002</v>
      </c>
      <c r="I49" s="14">
        <v>0.91</v>
      </c>
      <c r="J49" s="14">
        <v>0.90200000000000002</v>
      </c>
      <c r="L49" s="45">
        <v>20</v>
      </c>
      <c r="M49" s="83">
        <v>0.92400000000000004</v>
      </c>
      <c r="N49" s="83">
        <v>0.93</v>
      </c>
      <c r="O49" s="83">
        <v>0.91</v>
      </c>
      <c r="P49" s="45">
        <v>20</v>
      </c>
      <c r="Q49" s="83">
        <v>0.91700000000000004</v>
      </c>
      <c r="R49" s="83">
        <v>0.93</v>
      </c>
      <c r="S49" s="83">
        <v>0.91</v>
      </c>
    </row>
    <row r="50" spans="1:31" hidden="1" x14ac:dyDescent="0.25">
      <c r="A50" s="29"/>
      <c r="C50" s="4">
        <v>25</v>
      </c>
      <c r="D50" s="14">
        <v>0.91700000000000004</v>
      </c>
      <c r="E50" s="14">
        <v>0.91700000000000004</v>
      </c>
      <c r="F50" s="14">
        <v>0.91</v>
      </c>
      <c r="G50" s="4">
        <v>25</v>
      </c>
      <c r="H50" s="14">
        <v>0.91700000000000004</v>
      </c>
      <c r="I50" s="14">
        <v>0.92400000000000004</v>
      </c>
      <c r="J50" s="14">
        <v>0.91</v>
      </c>
      <c r="L50" s="45">
        <v>25</v>
      </c>
      <c r="M50" s="83">
        <v>0.93</v>
      </c>
      <c r="N50" s="83">
        <v>0.93600000000000005</v>
      </c>
      <c r="O50" s="83">
        <v>0.91700000000000004</v>
      </c>
      <c r="P50" s="45">
        <v>25</v>
      </c>
      <c r="Q50" s="83">
        <v>0.93</v>
      </c>
      <c r="R50" s="83">
        <v>0.93600000000000005</v>
      </c>
      <c r="S50" s="83">
        <v>0.91700000000000004</v>
      </c>
    </row>
    <row r="51" spans="1:31" hidden="1" x14ac:dyDescent="0.25">
      <c r="A51" s="29"/>
      <c r="C51" s="4">
        <v>30</v>
      </c>
      <c r="D51" s="14">
        <v>0.92400000000000004</v>
      </c>
      <c r="E51" s="14">
        <v>0.92400000000000004</v>
      </c>
      <c r="F51" s="14">
        <v>0.91</v>
      </c>
      <c r="G51" s="4">
        <v>30</v>
      </c>
      <c r="H51" s="14">
        <v>0.91700000000000004</v>
      </c>
      <c r="I51" s="14">
        <v>0.92400000000000004</v>
      </c>
      <c r="J51" s="14">
        <v>0.91</v>
      </c>
      <c r="L51" s="45">
        <v>30</v>
      </c>
      <c r="M51" s="83">
        <v>0.93600000000000005</v>
      </c>
      <c r="N51" s="83">
        <v>0.94099999999999995</v>
      </c>
      <c r="O51" s="83">
        <v>0.91700000000000004</v>
      </c>
      <c r="P51" s="45">
        <v>30</v>
      </c>
      <c r="Q51" s="83">
        <v>0.93</v>
      </c>
      <c r="R51" s="83">
        <v>0.93600000000000005</v>
      </c>
      <c r="S51" s="83">
        <v>0.91700000000000004</v>
      </c>
    </row>
    <row r="52" spans="1:31" hidden="1" x14ac:dyDescent="0.25">
      <c r="A52" s="29"/>
      <c r="C52" s="4">
        <v>40</v>
      </c>
      <c r="D52" s="14">
        <v>0.93</v>
      </c>
      <c r="E52" s="14">
        <v>0.93</v>
      </c>
      <c r="F52" s="14">
        <v>0.91700000000000004</v>
      </c>
      <c r="G52" s="4">
        <v>40</v>
      </c>
      <c r="H52" s="14">
        <v>0.93</v>
      </c>
      <c r="I52" s="14">
        <v>0.93</v>
      </c>
      <c r="J52" s="14">
        <v>0.91700000000000004</v>
      </c>
      <c r="L52" s="45">
        <v>40</v>
      </c>
      <c r="M52" s="83">
        <v>0.94099999999999995</v>
      </c>
      <c r="N52" s="83">
        <v>0.94099999999999995</v>
      </c>
      <c r="O52" s="83">
        <v>0.92400000000000004</v>
      </c>
      <c r="P52" s="45">
        <v>40</v>
      </c>
      <c r="Q52" s="83">
        <v>0.94099999999999995</v>
      </c>
      <c r="R52" s="83">
        <v>0.94099999999999995</v>
      </c>
      <c r="S52" s="83">
        <v>0.92400000000000004</v>
      </c>
    </row>
    <row r="53" spans="1:31" hidden="1" x14ac:dyDescent="0.25">
      <c r="A53" s="29"/>
      <c r="C53" s="4">
        <v>50</v>
      </c>
      <c r="D53" s="14">
        <v>0.93</v>
      </c>
      <c r="E53" s="14">
        <v>0.93</v>
      </c>
      <c r="F53" s="14">
        <v>0.92400000000000004</v>
      </c>
      <c r="G53" s="4">
        <v>50</v>
      </c>
      <c r="H53" s="14">
        <v>0.93</v>
      </c>
      <c r="I53" s="14">
        <v>0.93</v>
      </c>
      <c r="J53" s="14">
        <v>0.92400000000000004</v>
      </c>
      <c r="L53" s="45">
        <v>50</v>
      </c>
      <c r="M53" s="83">
        <v>0.94099999999999995</v>
      </c>
      <c r="N53" s="83">
        <v>0.94499999999999995</v>
      </c>
      <c r="O53" s="83">
        <v>0.93</v>
      </c>
      <c r="P53" s="45">
        <v>50</v>
      </c>
      <c r="Q53" s="83">
        <v>0.94099999999999995</v>
      </c>
      <c r="R53" s="83">
        <v>0.94499999999999995</v>
      </c>
      <c r="S53" s="83">
        <v>0.93</v>
      </c>
    </row>
    <row r="54" spans="1:31" hidden="1" x14ac:dyDescent="0.25">
      <c r="A54" s="29"/>
      <c r="C54" s="4">
        <v>60</v>
      </c>
      <c r="D54" s="14">
        <v>0.93600000000000005</v>
      </c>
      <c r="E54" s="14">
        <v>0.93600000000000005</v>
      </c>
      <c r="F54" s="14">
        <v>0.93</v>
      </c>
      <c r="G54" s="4">
        <v>60</v>
      </c>
      <c r="H54" s="14">
        <v>0.93600000000000005</v>
      </c>
      <c r="I54" s="14">
        <v>0.93600000000000005</v>
      </c>
      <c r="J54" s="14">
        <v>0.93</v>
      </c>
      <c r="L54" s="45">
        <v>60</v>
      </c>
      <c r="M54" s="83">
        <v>0.94499999999999995</v>
      </c>
      <c r="N54" s="83">
        <v>0.95</v>
      </c>
      <c r="O54" s="83">
        <v>0.93600000000000005</v>
      </c>
      <c r="P54" s="45">
        <v>60</v>
      </c>
      <c r="Q54" s="83">
        <v>0.94499999999999995</v>
      </c>
      <c r="R54" s="83">
        <v>0.95</v>
      </c>
      <c r="S54" s="83">
        <v>0.93600000000000005</v>
      </c>
    </row>
    <row r="55" spans="1:31" hidden="1" x14ac:dyDescent="0.25">
      <c r="A55" s="29"/>
      <c r="C55" s="4">
        <v>75</v>
      </c>
      <c r="D55" s="14">
        <v>0.93600000000000005</v>
      </c>
      <c r="E55" s="14">
        <v>0.94099999999999995</v>
      </c>
      <c r="F55" s="14">
        <v>0.93</v>
      </c>
      <c r="G55" s="4">
        <v>75</v>
      </c>
      <c r="H55" s="14">
        <v>0.93600000000000005</v>
      </c>
      <c r="I55" s="14">
        <v>0.94099999999999995</v>
      </c>
      <c r="J55" s="14">
        <v>0.93</v>
      </c>
      <c r="L55" s="45">
        <v>75</v>
      </c>
      <c r="M55" s="83">
        <v>0.94499999999999995</v>
      </c>
      <c r="N55" s="83">
        <v>0.95</v>
      </c>
      <c r="O55" s="83">
        <v>0.93600000000000005</v>
      </c>
      <c r="P55" s="45">
        <v>75</v>
      </c>
      <c r="Q55" s="83">
        <v>0.94499999999999995</v>
      </c>
      <c r="R55" s="83">
        <v>0.95399999999999996</v>
      </c>
      <c r="S55" s="83">
        <v>0.93600000000000005</v>
      </c>
    </row>
    <row r="56" spans="1:31" hidden="1" x14ac:dyDescent="0.25">
      <c r="A56" s="29"/>
      <c r="C56" s="4">
        <v>100</v>
      </c>
      <c r="D56" s="14">
        <v>0.94099999999999995</v>
      </c>
      <c r="E56" s="14">
        <v>0.94099999999999995</v>
      </c>
      <c r="F56" s="14">
        <v>0.93</v>
      </c>
      <c r="G56" s="4">
        <v>100</v>
      </c>
      <c r="H56" s="14">
        <v>0.94099999999999995</v>
      </c>
      <c r="I56" s="14">
        <v>0.94499999999999995</v>
      </c>
      <c r="J56" s="14">
        <v>0.93600000000000005</v>
      </c>
      <c r="L56" s="45">
        <v>100</v>
      </c>
      <c r="M56" s="83">
        <v>0.95</v>
      </c>
      <c r="N56" s="83">
        <v>0.95399999999999996</v>
      </c>
      <c r="O56" s="83">
        <v>0.93600000000000005</v>
      </c>
      <c r="P56" s="45">
        <v>100</v>
      </c>
      <c r="Q56" s="83">
        <v>0.95</v>
      </c>
      <c r="R56" s="83">
        <v>0.95399999999999996</v>
      </c>
      <c r="S56" s="83">
        <v>0.94099999999999995</v>
      </c>
    </row>
    <row r="57" spans="1:31" hidden="1" x14ac:dyDescent="0.25">
      <c r="A57" s="29"/>
      <c r="C57" s="4">
        <v>125</v>
      </c>
      <c r="D57" s="14">
        <v>0.94099999999999995</v>
      </c>
      <c r="E57" s="14">
        <v>0.94499999999999995</v>
      </c>
      <c r="F57" s="14">
        <v>0.93600000000000005</v>
      </c>
      <c r="G57" s="4">
        <v>125</v>
      </c>
      <c r="H57" s="14">
        <v>0.94099999999999995</v>
      </c>
      <c r="I57" s="14">
        <v>0.94499999999999995</v>
      </c>
      <c r="J57" s="14">
        <v>0.94499999999999995</v>
      </c>
      <c r="L57" s="45">
        <v>125</v>
      </c>
      <c r="M57" s="83">
        <v>0.95</v>
      </c>
      <c r="N57" s="83">
        <v>0.95399999999999996</v>
      </c>
      <c r="O57" s="83">
        <v>0.94099999999999995</v>
      </c>
      <c r="P57" s="45">
        <v>125</v>
      </c>
      <c r="Q57" s="83">
        <v>0.95</v>
      </c>
      <c r="R57" s="83">
        <v>0.95399999999999996</v>
      </c>
      <c r="S57" s="83">
        <v>0.95</v>
      </c>
    </row>
    <row r="58" spans="1:31" hidden="1" x14ac:dyDescent="0.25">
      <c r="A58" s="29"/>
      <c r="C58" s="4">
        <v>150</v>
      </c>
      <c r="D58" s="14">
        <v>0.94499999999999995</v>
      </c>
      <c r="E58" s="14">
        <v>0.95</v>
      </c>
      <c r="F58" s="14">
        <v>0.93600000000000005</v>
      </c>
      <c r="G58" s="4">
        <v>150</v>
      </c>
      <c r="H58" s="14">
        <v>0.95</v>
      </c>
      <c r="I58" s="14">
        <v>0.95</v>
      </c>
      <c r="J58" s="14">
        <v>0.94499999999999995</v>
      </c>
      <c r="L58" s="45">
        <v>150</v>
      </c>
      <c r="M58" s="83">
        <v>0.95399999999999996</v>
      </c>
      <c r="N58" s="83">
        <v>0.95799999999999996</v>
      </c>
      <c r="O58" s="83">
        <v>0.94099999999999995</v>
      </c>
      <c r="P58" s="45">
        <v>150</v>
      </c>
      <c r="Q58" s="83">
        <v>0.95799999999999996</v>
      </c>
      <c r="R58" s="83">
        <v>0.95799999999999996</v>
      </c>
      <c r="S58" s="83">
        <v>0.95</v>
      </c>
    </row>
    <row r="59" spans="1:31" hidden="1" x14ac:dyDescent="0.25">
      <c r="A59" s="29"/>
      <c r="C59" s="4">
        <v>200</v>
      </c>
      <c r="D59" s="14">
        <v>0.94499999999999995</v>
      </c>
      <c r="E59" s="14">
        <v>0.95</v>
      </c>
      <c r="F59" s="14">
        <v>0.94499999999999995</v>
      </c>
      <c r="G59" s="4">
        <v>200</v>
      </c>
      <c r="H59" s="14">
        <v>0.95</v>
      </c>
      <c r="I59" s="14">
        <v>0.95</v>
      </c>
      <c r="J59" s="14">
        <v>0.95</v>
      </c>
      <c r="L59" s="45">
        <v>200</v>
      </c>
      <c r="M59" s="83">
        <v>0.95399999999999996</v>
      </c>
      <c r="N59" s="83">
        <v>0.95799999999999996</v>
      </c>
      <c r="O59" s="83">
        <v>0.95</v>
      </c>
      <c r="P59" s="45">
        <v>200</v>
      </c>
      <c r="Q59" s="83">
        <v>0.95799999999999996</v>
      </c>
      <c r="R59" s="83">
        <v>0.96199999999999997</v>
      </c>
      <c r="S59" s="83">
        <v>0.95399999999999996</v>
      </c>
    </row>
    <row r="60" spans="1:31" x14ac:dyDescent="0.25">
      <c r="A60" s="155"/>
      <c r="B60" s="155"/>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row>
    <row r="61" spans="1:31" x14ac:dyDescent="0.25">
      <c r="A61" s="155"/>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row>
  </sheetData>
  <sheetProtection algorithmName="SHA-512" hashValue="Y6gz0NJjTnwNxDW8UvyEjfvc1vg1GvlLf8/wzwVBJyDzdxm7MEuH6Wl+V1o3LhR99zIF5vczxIcUxNj4JN4Olg==" saltValue="uvuYRF03edXo32wvr6llNg==" spinCount="100000" sheet="1" formatCells="0" selectLockedCells="1"/>
  <mergeCells count="10">
    <mergeCell ref="B2:Y2"/>
    <mergeCell ref="D39:F39"/>
    <mergeCell ref="H39:J39"/>
    <mergeCell ref="B3:C3"/>
    <mergeCell ref="D3:H4"/>
    <mergeCell ref="D37:F37"/>
    <mergeCell ref="C36:J36"/>
    <mergeCell ref="H37:J37"/>
    <mergeCell ref="M37:O37"/>
    <mergeCell ref="L36:S36"/>
  </mergeCells>
  <dataValidations disablePrompts="1" count="5">
    <dataValidation type="list" allowBlank="1" showInputMessage="1" showErrorMessage="1" sqref="G8:G15" xr:uid="{00000000-0002-0000-0900-000000000000}">
      <formula1>$C$41:$C$59</formula1>
    </dataValidation>
    <dataValidation type="list" allowBlank="1" showInputMessage="1" showErrorMessage="1" sqref="I8:I15" xr:uid="{00000000-0002-0000-0900-000001000000}">
      <formula1>$D$40:$F$40</formula1>
    </dataValidation>
    <dataValidation type="whole" allowBlank="1" showInputMessage="1" showErrorMessage="1" sqref="K8:K15" xr:uid="{00000000-0002-0000-0900-000002000000}">
      <formula1>0</formula1>
      <formula2>24</formula2>
    </dataValidation>
    <dataValidation type="list" allowBlank="1" showInputMessage="1" showErrorMessage="1" sqref="H8:H15" xr:uid="{00000000-0002-0000-0900-000003000000}">
      <formula1>$H$19:$H$22</formula1>
    </dataValidation>
    <dataValidation type="list" allowBlank="1" showInputMessage="1" showErrorMessage="1" sqref="D8:D15" xr:uid="{00000000-0002-0000-0900-000004000000}">
      <formula1>$G$30</formula1>
    </dataValidation>
  </dataValidations>
  <hyperlinks>
    <hyperlink ref="B3" location="'Calculator Index'!A1" display="Return to Index" xr:uid="{00000000-0004-0000-0900-000000000000}"/>
    <hyperlink ref="B3:C3" location="'Project Summary'!A1" display="Return to Index" xr:uid="{00000000-0004-0000-0900-000001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C35"/>
  <sheetViews>
    <sheetView topLeftCell="A3" workbookViewId="0">
      <selection activeCell="B3" sqref="B3:C3"/>
    </sheetView>
  </sheetViews>
  <sheetFormatPr defaultRowHeight="15" x14ac:dyDescent="0.25"/>
  <cols>
    <col min="1" max="1" width="3.7109375" customWidth="1"/>
    <col min="2" max="2" width="5.7109375" customWidth="1"/>
    <col min="3" max="3" width="21.85546875" customWidth="1"/>
    <col min="4" max="4" width="23" customWidth="1"/>
    <col min="5" max="5" width="23" hidden="1" customWidth="1"/>
    <col min="6" max="6" width="16.85546875" customWidth="1"/>
    <col min="7" max="7" width="17.42578125" customWidth="1"/>
    <col min="8" max="8" width="27.85546875" bestFit="1" customWidth="1"/>
    <col min="9" max="9" width="17.7109375" customWidth="1"/>
    <col min="10" max="10" width="28.5703125" bestFit="1" customWidth="1"/>
    <col min="11" max="11" width="20" customWidth="1"/>
    <col min="12" max="12" width="24.42578125" customWidth="1"/>
    <col min="13" max="13" width="11.28515625" customWidth="1"/>
    <col min="14" max="14" width="15.7109375" customWidth="1"/>
    <col min="15" max="15" width="13.5703125" hidden="1" customWidth="1"/>
    <col min="16" max="16" width="11.42578125" hidden="1" customWidth="1"/>
    <col min="17" max="18" width="12.5703125" hidden="1" customWidth="1"/>
    <col min="19" max="19" width="13.42578125" hidden="1" customWidth="1"/>
    <col min="20" max="21" width="15.85546875" hidden="1" customWidth="1"/>
    <col min="22" max="22" width="17.5703125" customWidth="1"/>
    <col min="23" max="23" width="17.140625" customWidth="1"/>
    <col min="24" max="24" width="14.42578125" customWidth="1"/>
    <col min="25" max="26" width="14.42578125" hidden="1" customWidth="1"/>
    <col min="27" max="27" width="20.5703125" hidden="1" customWidth="1"/>
    <col min="28" max="28" width="8.85546875" hidden="1" customWidth="1"/>
    <col min="29" max="29" width="6.85546875" customWidth="1"/>
  </cols>
  <sheetData>
    <row r="1" spans="1:29" ht="18.75" customHeight="1" x14ac:dyDescent="0.25">
      <c r="A1" s="155"/>
      <c r="B1" s="155"/>
      <c r="C1" s="155"/>
      <c r="D1" s="155"/>
      <c r="E1" s="29"/>
      <c r="F1" s="155"/>
      <c r="G1" s="155"/>
      <c r="H1" s="155"/>
      <c r="I1" s="155"/>
      <c r="J1" s="155"/>
      <c r="K1" s="155"/>
      <c r="L1" s="155"/>
      <c r="M1" s="155"/>
      <c r="N1" s="155"/>
      <c r="O1" s="29"/>
      <c r="P1" s="29"/>
      <c r="Q1" s="29"/>
      <c r="R1" s="29"/>
      <c r="S1" s="29"/>
      <c r="T1" s="29"/>
      <c r="U1" s="29"/>
      <c r="V1" s="155"/>
      <c r="W1" s="155"/>
      <c r="X1" s="155"/>
      <c r="Y1" s="29"/>
      <c r="Z1" s="29"/>
      <c r="AA1" s="30" t="s">
        <v>80</v>
      </c>
      <c r="AB1" s="30" t="s">
        <v>305</v>
      </c>
      <c r="AC1" s="155"/>
    </row>
    <row r="2" spans="1:29" ht="26.25" customHeight="1" x14ac:dyDescent="0.25">
      <c r="A2" s="155"/>
      <c r="B2" s="341" t="s">
        <v>306</v>
      </c>
      <c r="C2" s="342"/>
      <c r="D2" s="342"/>
      <c r="E2" s="342"/>
      <c r="F2" s="342"/>
      <c r="G2" s="342"/>
      <c r="H2" s="342"/>
      <c r="I2" s="342"/>
      <c r="J2" s="342"/>
      <c r="K2" s="342"/>
      <c r="L2" s="342"/>
      <c r="M2" s="342"/>
      <c r="N2" s="342"/>
      <c r="O2" s="342"/>
      <c r="P2" s="342"/>
      <c r="Q2" s="342"/>
      <c r="R2" s="342"/>
      <c r="S2" s="342"/>
      <c r="T2" s="342"/>
      <c r="U2" s="342"/>
      <c r="V2" s="342"/>
      <c r="W2" s="342"/>
      <c r="X2" s="342"/>
      <c r="Y2" s="206"/>
      <c r="Z2" s="206"/>
      <c r="AA2" s="29"/>
      <c r="AB2" s="29"/>
      <c r="AC2" s="155"/>
    </row>
    <row r="3" spans="1:29" ht="28.5" customHeight="1" x14ac:dyDescent="0.25">
      <c r="A3" s="155"/>
      <c r="B3" s="338" t="s">
        <v>83</v>
      </c>
      <c r="C3" s="339"/>
      <c r="D3" s="340" t="s">
        <v>307</v>
      </c>
      <c r="E3" s="340"/>
      <c r="F3" s="340"/>
      <c r="G3" s="340"/>
      <c r="H3" s="340"/>
      <c r="I3" s="340"/>
      <c r="J3" s="155"/>
      <c r="K3" s="155"/>
      <c r="L3" s="155"/>
      <c r="M3" s="155"/>
      <c r="N3" s="155"/>
      <c r="O3" s="155"/>
      <c r="P3" s="155"/>
      <c r="Q3" s="155"/>
      <c r="R3" s="155"/>
      <c r="S3" s="155"/>
      <c r="T3" s="155"/>
      <c r="U3" s="155"/>
      <c r="V3" s="155"/>
      <c r="W3" s="155"/>
      <c r="X3" s="155"/>
      <c r="Y3" s="29"/>
      <c r="Z3" s="29"/>
      <c r="AA3" s="29"/>
      <c r="AB3" s="29"/>
      <c r="AC3" s="155"/>
    </row>
    <row r="4" spans="1:29" ht="32.25" customHeight="1" x14ac:dyDescent="0.25">
      <c r="A4" s="155"/>
      <c r="B4" s="155"/>
      <c r="C4" s="155"/>
      <c r="D4" s="340"/>
      <c r="E4" s="340"/>
      <c r="F4" s="340"/>
      <c r="G4" s="340"/>
      <c r="H4" s="340"/>
      <c r="I4" s="340"/>
      <c r="J4" s="155"/>
      <c r="K4" s="155"/>
      <c r="L4" s="155"/>
      <c r="M4" s="155"/>
      <c r="N4" s="155"/>
      <c r="O4" s="155"/>
      <c r="P4" s="155"/>
      <c r="Q4" s="155"/>
      <c r="R4" s="155"/>
      <c r="S4" s="155"/>
      <c r="T4" s="155"/>
      <c r="U4" s="155"/>
      <c r="V4" s="155"/>
      <c r="W4" s="155"/>
      <c r="X4" s="155"/>
      <c r="Y4" s="29"/>
      <c r="Z4" s="29"/>
      <c r="AA4" s="29"/>
      <c r="AB4" s="29"/>
      <c r="AC4" s="155"/>
    </row>
    <row r="5" spans="1:29" ht="12.75" customHeight="1" x14ac:dyDescent="0.25">
      <c r="A5" s="155"/>
      <c r="B5" s="155"/>
      <c r="C5" s="155"/>
      <c r="D5" s="155"/>
      <c r="E5" s="29"/>
      <c r="F5" s="155"/>
      <c r="G5" s="155"/>
      <c r="H5" s="155"/>
      <c r="I5" s="155"/>
      <c r="J5" s="155"/>
      <c r="K5" s="155"/>
      <c r="L5" s="155"/>
      <c r="M5" s="155"/>
      <c r="N5" s="155"/>
      <c r="O5" s="155"/>
      <c r="P5" s="155"/>
      <c r="Q5" s="155"/>
      <c r="R5" s="155"/>
      <c r="S5" s="155"/>
      <c r="T5" s="155"/>
      <c r="U5" s="155"/>
      <c r="V5" s="155"/>
      <c r="W5" s="155"/>
      <c r="X5" s="155"/>
      <c r="Y5" s="29"/>
      <c r="Z5" s="29"/>
      <c r="AA5" s="29"/>
      <c r="AB5" s="29"/>
      <c r="AC5" s="155"/>
    </row>
    <row r="6" spans="1:29" ht="48.75" customHeight="1" x14ac:dyDescent="0.25">
      <c r="A6" s="155"/>
      <c r="B6" s="204" t="s">
        <v>85</v>
      </c>
      <c r="C6" s="204" t="s">
        <v>86</v>
      </c>
      <c r="D6" s="31" t="s">
        <v>87</v>
      </c>
      <c r="E6" s="31" t="s">
        <v>162</v>
      </c>
      <c r="F6" s="31" t="s">
        <v>88</v>
      </c>
      <c r="G6" s="31" t="s">
        <v>89</v>
      </c>
      <c r="H6" s="31" t="s">
        <v>136</v>
      </c>
      <c r="I6" s="31" t="s">
        <v>308</v>
      </c>
      <c r="J6" s="31" t="s">
        <v>309</v>
      </c>
      <c r="K6" s="31" t="s">
        <v>310</v>
      </c>
      <c r="L6" s="31" t="s">
        <v>311</v>
      </c>
      <c r="M6" s="31" t="s">
        <v>26</v>
      </c>
      <c r="N6" s="31" t="s">
        <v>90</v>
      </c>
      <c r="O6" s="31" t="s">
        <v>312</v>
      </c>
      <c r="P6" s="31" t="s">
        <v>313</v>
      </c>
      <c r="Q6" s="31" t="s">
        <v>314</v>
      </c>
      <c r="R6" s="31" t="s">
        <v>315</v>
      </c>
      <c r="S6" s="31" t="s">
        <v>93</v>
      </c>
      <c r="T6" s="31" t="s">
        <v>94</v>
      </c>
      <c r="U6" s="31" t="s">
        <v>95</v>
      </c>
      <c r="V6" s="31" t="s">
        <v>96</v>
      </c>
      <c r="W6" s="31" t="s">
        <v>97</v>
      </c>
      <c r="X6" s="31" t="s">
        <v>29</v>
      </c>
      <c r="Y6" s="31" t="s">
        <v>98</v>
      </c>
      <c r="Z6" s="31" t="s">
        <v>316</v>
      </c>
      <c r="AA6" s="31" t="s">
        <v>44</v>
      </c>
      <c r="AC6" s="155"/>
    </row>
    <row r="7" spans="1:29" ht="39" hidden="1" customHeight="1" x14ac:dyDescent="0.25">
      <c r="A7" s="155"/>
      <c r="B7" s="208" t="s">
        <v>100</v>
      </c>
      <c r="C7" s="208"/>
      <c r="D7" s="209"/>
      <c r="E7" s="209" t="s">
        <v>101</v>
      </c>
      <c r="F7" s="209" t="s">
        <v>102</v>
      </c>
      <c r="G7" s="209" t="s">
        <v>103</v>
      </c>
      <c r="H7" s="209" t="s">
        <v>146</v>
      </c>
      <c r="I7" s="209" t="s">
        <v>317</v>
      </c>
      <c r="J7" s="209" t="s">
        <v>318</v>
      </c>
      <c r="K7" s="209" t="s">
        <v>105</v>
      </c>
      <c r="L7" s="209" t="s">
        <v>149</v>
      </c>
      <c r="M7" s="209" t="s">
        <v>26</v>
      </c>
      <c r="N7" s="209" t="s">
        <v>104</v>
      </c>
      <c r="O7" s="209"/>
      <c r="P7" s="209"/>
      <c r="Q7" s="209"/>
      <c r="R7" s="209"/>
      <c r="S7" s="209"/>
      <c r="T7" s="209"/>
      <c r="U7" s="209" t="s">
        <v>106</v>
      </c>
      <c r="V7" s="209" t="s">
        <v>107</v>
      </c>
      <c r="W7" s="209" t="s">
        <v>108</v>
      </c>
      <c r="X7" s="209" t="s">
        <v>109</v>
      </c>
      <c r="Y7" s="209" t="s">
        <v>110</v>
      </c>
      <c r="Z7" s="209" t="s">
        <v>111</v>
      </c>
      <c r="AA7" s="209" t="s">
        <v>112</v>
      </c>
      <c r="AC7" s="155"/>
    </row>
    <row r="8" spans="1:29" ht="22.5" customHeight="1" x14ac:dyDescent="0.25">
      <c r="A8" s="155"/>
      <c r="B8" s="32">
        <v>1</v>
      </c>
      <c r="C8" s="33" t="s">
        <v>319</v>
      </c>
      <c r="D8" s="104"/>
      <c r="E8" s="104"/>
      <c r="F8" s="105"/>
      <c r="G8" s="105"/>
      <c r="H8" s="104"/>
      <c r="I8" s="104"/>
      <c r="J8" s="105"/>
      <c r="K8" s="104"/>
      <c r="L8" s="104"/>
      <c r="M8" s="106"/>
      <c r="N8" s="106"/>
      <c r="O8" s="65">
        <f>IF(I8="Yes", $I$24, $I$23)</f>
        <v>1</v>
      </c>
      <c r="P8" s="58">
        <f t="shared" ref="P8" si="0">IF(H8="Precooler", $I$19, $I$20)</f>
        <v>0.38</v>
      </c>
      <c r="Q8" s="67" t="e">
        <f>VLOOKUP(J8, $H$25:$I$26, 2, FALSE)</f>
        <v>#N/A</v>
      </c>
      <c r="R8" s="189">
        <f>IF(ISBLANK(L8), $I$21,L8)</f>
        <v>365</v>
      </c>
      <c r="S8" s="46">
        <f t="shared" ref="S8:S15" si="1">$D$19</f>
        <v>15</v>
      </c>
      <c r="T8" s="43">
        <f>$I$27</f>
        <v>1.7000000000000001E-4</v>
      </c>
      <c r="U8" s="43" t="str">
        <f>IFERROR(ROUND(W8/8760,6),"")</f>
        <v/>
      </c>
      <c r="V8" s="34" t="str">
        <f>IFERROR(ROUND(IF(W8&lt;0, "", W8*T8),6), "")</f>
        <v/>
      </c>
      <c r="W8" s="34" t="str">
        <f>IFERROR(ROUND(IF(OR(D8="",M8=""),"",((P8/Q8)*R8*K8*O8)*M8),4),"")</f>
        <v/>
      </c>
      <c r="X8" s="35">
        <f>IFERROR(IF(M8*$D$22&gt;M8*N8,M8*N8,M8*$D$22),"")</f>
        <v>0</v>
      </c>
      <c r="Y8" s="35">
        <f>M8*$D$22</f>
        <v>0</v>
      </c>
      <c r="Z8" s="35" t="str">
        <f>IF(W8&gt;0,"Yes","No")</f>
        <v>Yes</v>
      </c>
      <c r="AA8" s="35" t="s">
        <v>320</v>
      </c>
      <c r="AC8" s="155"/>
    </row>
    <row r="9" spans="1:29" ht="22.5" customHeight="1" x14ac:dyDescent="0.25">
      <c r="A9" s="155"/>
      <c r="B9" s="32">
        <v>2</v>
      </c>
      <c r="C9" s="33" t="s">
        <v>319</v>
      </c>
      <c r="D9" s="104"/>
      <c r="E9" s="104" t="str">
        <f t="shared" ref="E9:E15" si="2">IF(D9=$C$25,$D$25,IF(D9=$C$26,$D$26,""))</f>
        <v/>
      </c>
      <c r="F9" s="105"/>
      <c r="G9" s="105"/>
      <c r="H9" s="104"/>
      <c r="I9" s="104"/>
      <c r="J9" s="105"/>
      <c r="K9" s="104"/>
      <c r="L9" s="104"/>
      <c r="M9" s="106"/>
      <c r="N9" s="106"/>
      <c r="O9" s="65">
        <f t="shared" ref="O9:O15" si="3">IF(I9="Yes", $I$24, $I$23)</f>
        <v>1</v>
      </c>
      <c r="P9" s="58">
        <f t="shared" ref="P9:P15" si="4">IF(H9="Precooler", $I$19, $I$20)</f>
        <v>0.38</v>
      </c>
      <c r="Q9" s="67" t="e">
        <f>VLOOKUP(J9, $H$25:$I$26, 2, FALSE)</f>
        <v>#N/A</v>
      </c>
      <c r="R9" s="189">
        <f t="shared" ref="R9:R15" si="5">IF(ISBLANK(L9), $I$21,L9)</f>
        <v>365</v>
      </c>
      <c r="S9" s="46">
        <f t="shared" si="1"/>
        <v>15</v>
      </c>
      <c r="T9" s="43">
        <f t="shared" ref="T9:T15" si="6">$I$27</f>
        <v>1.7000000000000001E-4</v>
      </c>
      <c r="U9" s="43" t="str">
        <f t="shared" ref="U9:U15" si="7">IFERROR(ROUND(W9/8760,6),"")</f>
        <v/>
      </c>
      <c r="V9" s="34" t="str">
        <f t="shared" ref="V9:V15" si="8">IFERROR(ROUND(IF(W9&lt;0, "", W9*T9),6), "")</f>
        <v/>
      </c>
      <c r="W9" s="34" t="str">
        <f t="shared" ref="W9:W15" si="9">IFERROR(ROUND(IF(OR(D9="",M9=""),"",((P9/Q9)*R9*K9*O9)*M9),4),"")</f>
        <v/>
      </c>
      <c r="X9" s="35">
        <f t="shared" ref="X9:X15" si="10">IFERROR(IF(M9*$D$22&gt;M9*N9,M9*N9,M9*$D$22),"")</f>
        <v>0</v>
      </c>
      <c r="Y9" s="35">
        <f t="shared" ref="Y9:Y15" si="11">M9*$D$22</f>
        <v>0</v>
      </c>
      <c r="Z9" s="35" t="str">
        <f t="shared" ref="Z9:Z15" si="12">IF(W9&gt;0,"Yes","No")</f>
        <v>Yes</v>
      </c>
      <c r="AA9" s="35" t="s">
        <v>320</v>
      </c>
      <c r="AC9" s="155"/>
    </row>
    <row r="10" spans="1:29" ht="22.5" customHeight="1" x14ac:dyDescent="0.25">
      <c r="A10" s="155"/>
      <c r="B10" s="32">
        <v>3</v>
      </c>
      <c r="C10" s="33" t="s">
        <v>319</v>
      </c>
      <c r="D10" s="104"/>
      <c r="E10" s="104" t="str">
        <f t="shared" si="2"/>
        <v/>
      </c>
      <c r="F10" s="105"/>
      <c r="G10" s="105"/>
      <c r="H10" s="104"/>
      <c r="I10" s="104"/>
      <c r="J10" s="105"/>
      <c r="K10" s="104"/>
      <c r="L10" s="104"/>
      <c r="M10" s="106"/>
      <c r="N10" s="106"/>
      <c r="O10" s="65">
        <f t="shared" si="3"/>
        <v>1</v>
      </c>
      <c r="P10" s="58">
        <f t="shared" si="4"/>
        <v>0.38</v>
      </c>
      <c r="Q10" s="67" t="e">
        <f t="shared" ref="Q10:Q15" si="13">VLOOKUP(J10, $H$25:$I$26, 2, FALSE)</f>
        <v>#N/A</v>
      </c>
      <c r="R10" s="189">
        <f t="shared" si="5"/>
        <v>365</v>
      </c>
      <c r="S10" s="46">
        <f t="shared" si="1"/>
        <v>15</v>
      </c>
      <c r="T10" s="43">
        <f t="shared" si="6"/>
        <v>1.7000000000000001E-4</v>
      </c>
      <c r="U10" s="43" t="str">
        <f t="shared" si="7"/>
        <v/>
      </c>
      <c r="V10" s="34" t="str">
        <f t="shared" si="8"/>
        <v/>
      </c>
      <c r="W10" s="34" t="str">
        <f t="shared" si="9"/>
        <v/>
      </c>
      <c r="X10" s="35">
        <f t="shared" si="10"/>
        <v>0</v>
      </c>
      <c r="Y10" s="35">
        <f t="shared" si="11"/>
        <v>0</v>
      </c>
      <c r="Z10" s="35" t="str">
        <f t="shared" si="12"/>
        <v>Yes</v>
      </c>
      <c r="AA10" s="35" t="s">
        <v>320</v>
      </c>
      <c r="AC10" s="155"/>
    </row>
    <row r="11" spans="1:29" ht="22.5" customHeight="1" x14ac:dyDescent="0.25">
      <c r="A11" s="155"/>
      <c r="B11" s="32">
        <v>4</v>
      </c>
      <c r="C11" s="33" t="s">
        <v>319</v>
      </c>
      <c r="D11" s="104"/>
      <c r="E11" s="104" t="str">
        <f t="shared" si="2"/>
        <v/>
      </c>
      <c r="F11" s="105"/>
      <c r="G11" s="105"/>
      <c r="H11" s="104"/>
      <c r="I11" s="104"/>
      <c r="J11" s="105"/>
      <c r="K11" s="104"/>
      <c r="L11" s="104"/>
      <c r="M11" s="106"/>
      <c r="N11" s="106"/>
      <c r="O11" s="65">
        <f t="shared" si="3"/>
        <v>1</v>
      </c>
      <c r="P11" s="58">
        <f t="shared" si="4"/>
        <v>0.38</v>
      </c>
      <c r="Q11" s="67" t="e">
        <f t="shared" si="13"/>
        <v>#N/A</v>
      </c>
      <c r="R11" s="189">
        <f t="shared" si="5"/>
        <v>365</v>
      </c>
      <c r="S11" s="46">
        <f t="shared" si="1"/>
        <v>15</v>
      </c>
      <c r="T11" s="43">
        <f t="shared" si="6"/>
        <v>1.7000000000000001E-4</v>
      </c>
      <c r="U11" s="43" t="str">
        <f t="shared" si="7"/>
        <v/>
      </c>
      <c r="V11" s="34" t="str">
        <f t="shared" si="8"/>
        <v/>
      </c>
      <c r="W11" s="34" t="str">
        <f t="shared" si="9"/>
        <v/>
      </c>
      <c r="X11" s="35">
        <f t="shared" si="10"/>
        <v>0</v>
      </c>
      <c r="Y11" s="35">
        <f t="shared" si="11"/>
        <v>0</v>
      </c>
      <c r="Z11" s="35" t="str">
        <f t="shared" si="12"/>
        <v>Yes</v>
      </c>
      <c r="AA11" s="35" t="s">
        <v>320</v>
      </c>
      <c r="AC11" s="155"/>
    </row>
    <row r="12" spans="1:29" ht="22.5" customHeight="1" x14ac:dyDescent="0.25">
      <c r="A12" s="155"/>
      <c r="B12" s="32">
        <v>5</v>
      </c>
      <c r="C12" s="33" t="s">
        <v>319</v>
      </c>
      <c r="D12" s="104"/>
      <c r="E12" s="104" t="str">
        <f t="shared" si="2"/>
        <v/>
      </c>
      <c r="F12" s="105"/>
      <c r="G12" s="105"/>
      <c r="H12" s="104"/>
      <c r="I12" s="104"/>
      <c r="J12" s="105"/>
      <c r="K12" s="104"/>
      <c r="L12" s="104"/>
      <c r="M12" s="106"/>
      <c r="N12" s="106"/>
      <c r="O12" s="65">
        <f t="shared" si="3"/>
        <v>1</v>
      </c>
      <c r="P12" s="58">
        <f t="shared" si="4"/>
        <v>0.38</v>
      </c>
      <c r="Q12" s="67" t="e">
        <f t="shared" si="13"/>
        <v>#N/A</v>
      </c>
      <c r="R12" s="189">
        <f t="shared" si="5"/>
        <v>365</v>
      </c>
      <c r="S12" s="46">
        <f t="shared" si="1"/>
        <v>15</v>
      </c>
      <c r="T12" s="43">
        <f t="shared" si="6"/>
        <v>1.7000000000000001E-4</v>
      </c>
      <c r="U12" s="43" t="str">
        <f t="shared" si="7"/>
        <v/>
      </c>
      <c r="V12" s="34" t="str">
        <f t="shared" si="8"/>
        <v/>
      </c>
      <c r="W12" s="34" t="str">
        <f t="shared" si="9"/>
        <v/>
      </c>
      <c r="X12" s="35">
        <f t="shared" si="10"/>
        <v>0</v>
      </c>
      <c r="Y12" s="35">
        <f t="shared" si="11"/>
        <v>0</v>
      </c>
      <c r="Z12" s="35" t="str">
        <f t="shared" si="12"/>
        <v>Yes</v>
      </c>
      <c r="AA12" s="35" t="s">
        <v>320</v>
      </c>
      <c r="AC12" s="155"/>
    </row>
    <row r="13" spans="1:29" ht="22.5" customHeight="1" x14ac:dyDescent="0.25">
      <c r="A13" s="155"/>
      <c r="B13" s="32">
        <v>6</v>
      </c>
      <c r="C13" s="33" t="s">
        <v>319</v>
      </c>
      <c r="D13" s="104"/>
      <c r="E13" s="104" t="str">
        <f t="shared" si="2"/>
        <v/>
      </c>
      <c r="F13" s="105"/>
      <c r="G13" s="105"/>
      <c r="H13" s="104"/>
      <c r="I13" s="104"/>
      <c r="J13" s="105"/>
      <c r="K13" s="104"/>
      <c r="L13" s="104"/>
      <c r="M13" s="106"/>
      <c r="N13" s="106"/>
      <c r="O13" s="65">
        <f t="shared" si="3"/>
        <v>1</v>
      </c>
      <c r="P13" s="58">
        <f t="shared" si="4"/>
        <v>0.38</v>
      </c>
      <c r="Q13" s="67" t="e">
        <f t="shared" si="13"/>
        <v>#N/A</v>
      </c>
      <c r="R13" s="189">
        <f t="shared" si="5"/>
        <v>365</v>
      </c>
      <c r="S13" s="46">
        <f t="shared" si="1"/>
        <v>15</v>
      </c>
      <c r="T13" s="43">
        <f t="shared" si="6"/>
        <v>1.7000000000000001E-4</v>
      </c>
      <c r="U13" s="43" t="str">
        <f t="shared" si="7"/>
        <v/>
      </c>
      <c r="V13" s="34" t="str">
        <f t="shared" si="8"/>
        <v/>
      </c>
      <c r="W13" s="34" t="str">
        <f t="shared" si="9"/>
        <v/>
      </c>
      <c r="X13" s="35">
        <f t="shared" si="10"/>
        <v>0</v>
      </c>
      <c r="Y13" s="35">
        <f t="shared" si="11"/>
        <v>0</v>
      </c>
      <c r="Z13" s="35" t="str">
        <f t="shared" si="12"/>
        <v>Yes</v>
      </c>
      <c r="AA13" s="35" t="s">
        <v>320</v>
      </c>
      <c r="AC13" s="155"/>
    </row>
    <row r="14" spans="1:29" ht="22.5" customHeight="1" x14ac:dyDescent="0.25">
      <c r="A14" s="155"/>
      <c r="B14" s="32">
        <v>7</v>
      </c>
      <c r="C14" s="33" t="s">
        <v>319</v>
      </c>
      <c r="D14" s="104"/>
      <c r="E14" s="104" t="str">
        <f t="shared" si="2"/>
        <v/>
      </c>
      <c r="F14" s="105"/>
      <c r="G14" s="105"/>
      <c r="H14" s="104"/>
      <c r="I14" s="104"/>
      <c r="J14" s="105"/>
      <c r="K14" s="104"/>
      <c r="L14" s="104"/>
      <c r="M14" s="106"/>
      <c r="N14" s="106"/>
      <c r="O14" s="65">
        <f t="shared" si="3"/>
        <v>1</v>
      </c>
      <c r="P14" s="58">
        <f t="shared" si="4"/>
        <v>0.38</v>
      </c>
      <c r="Q14" s="67" t="e">
        <f t="shared" si="13"/>
        <v>#N/A</v>
      </c>
      <c r="R14" s="189">
        <f t="shared" si="5"/>
        <v>365</v>
      </c>
      <c r="S14" s="46">
        <f t="shared" si="1"/>
        <v>15</v>
      </c>
      <c r="T14" s="43">
        <f t="shared" si="6"/>
        <v>1.7000000000000001E-4</v>
      </c>
      <c r="U14" s="43" t="str">
        <f t="shared" si="7"/>
        <v/>
      </c>
      <c r="V14" s="34" t="str">
        <f t="shared" si="8"/>
        <v/>
      </c>
      <c r="W14" s="34" t="str">
        <f t="shared" si="9"/>
        <v/>
      </c>
      <c r="X14" s="35">
        <f t="shared" si="10"/>
        <v>0</v>
      </c>
      <c r="Y14" s="35">
        <f t="shared" si="11"/>
        <v>0</v>
      </c>
      <c r="Z14" s="35" t="str">
        <f t="shared" si="12"/>
        <v>Yes</v>
      </c>
      <c r="AA14" s="35" t="s">
        <v>320</v>
      </c>
      <c r="AC14" s="155"/>
    </row>
    <row r="15" spans="1:29" ht="22.5" customHeight="1" x14ac:dyDescent="0.25">
      <c r="A15" s="155"/>
      <c r="B15" s="32">
        <v>8</v>
      </c>
      <c r="C15" s="33" t="s">
        <v>319</v>
      </c>
      <c r="D15" s="104"/>
      <c r="E15" s="104" t="str">
        <f t="shared" si="2"/>
        <v/>
      </c>
      <c r="F15" s="105"/>
      <c r="G15" s="105"/>
      <c r="H15" s="104"/>
      <c r="I15" s="104"/>
      <c r="J15" s="105"/>
      <c r="K15" s="104"/>
      <c r="L15" s="104"/>
      <c r="M15" s="106"/>
      <c r="N15" s="106"/>
      <c r="O15" s="65">
        <f t="shared" si="3"/>
        <v>1</v>
      </c>
      <c r="P15" s="58">
        <f t="shared" si="4"/>
        <v>0.38</v>
      </c>
      <c r="Q15" s="67" t="e">
        <f t="shared" si="13"/>
        <v>#N/A</v>
      </c>
      <c r="R15" s="189">
        <f t="shared" si="5"/>
        <v>365</v>
      </c>
      <c r="S15" s="46">
        <f t="shared" si="1"/>
        <v>15</v>
      </c>
      <c r="T15" s="43">
        <f t="shared" si="6"/>
        <v>1.7000000000000001E-4</v>
      </c>
      <c r="U15" s="43" t="str">
        <f t="shared" si="7"/>
        <v/>
      </c>
      <c r="V15" s="34" t="str">
        <f t="shared" si="8"/>
        <v/>
      </c>
      <c r="W15" s="34" t="str">
        <f t="shared" si="9"/>
        <v/>
      </c>
      <c r="X15" s="35">
        <f t="shared" si="10"/>
        <v>0</v>
      </c>
      <c r="Y15" s="35">
        <f t="shared" si="11"/>
        <v>0</v>
      </c>
      <c r="Z15" s="35" t="str">
        <f t="shared" si="12"/>
        <v>Yes</v>
      </c>
      <c r="AA15" s="35" t="s">
        <v>320</v>
      </c>
      <c r="AC15" s="155"/>
    </row>
    <row r="16" spans="1:29" hidden="1" x14ac:dyDescent="0.25">
      <c r="A16" s="68"/>
      <c r="K16" s="62"/>
      <c r="L16" s="62"/>
      <c r="M16" s="62"/>
      <c r="N16" s="62"/>
      <c r="AC16" s="155"/>
    </row>
    <row r="17" spans="1:29" hidden="1" x14ac:dyDescent="0.25">
      <c r="A17" s="68"/>
      <c r="K17" s="62"/>
      <c r="L17" s="62"/>
      <c r="M17" s="63">
        <f>SUM(M8:M15)</f>
        <v>0</v>
      </c>
      <c r="N17" s="63"/>
      <c r="V17" s="62">
        <f>SUM(V8:V15)</f>
        <v>0</v>
      </c>
      <c r="W17" s="62">
        <f>SUM(W8:W15)</f>
        <v>0</v>
      </c>
      <c r="X17" s="101">
        <f>SUM(X8:X15)</f>
        <v>0</v>
      </c>
      <c r="Y17" s="101"/>
      <c r="Z17" s="101"/>
      <c r="AC17" s="155"/>
    </row>
    <row r="18" spans="1:29" hidden="1" x14ac:dyDescent="0.25">
      <c r="A18" s="68"/>
      <c r="C18" s="48" t="s">
        <v>124</v>
      </c>
      <c r="D18" s="48" t="s">
        <v>125</v>
      </c>
      <c r="E18" s="210"/>
      <c r="H18" s="205" t="s">
        <v>114</v>
      </c>
      <c r="I18" s="205" t="s">
        <v>116</v>
      </c>
      <c r="J18" s="62"/>
      <c r="AC18" s="155"/>
    </row>
    <row r="19" spans="1:29" hidden="1" x14ac:dyDescent="0.25">
      <c r="A19" s="68"/>
      <c r="C19" s="20" t="s">
        <v>319</v>
      </c>
      <c r="D19" s="10">
        <v>15</v>
      </c>
      <c r="E19" s="217"/>
      <c r="H19" s="16" t="s">
        <v>321</v>
      </c>
      <c r="I19" s="61">
        <v>0.28999999999999998</v>
      </c>
      <c r="J19" s="62"/>
      <c r="AC19" s="155"/>
    </row>
    <row r="20" spans="1:29" hidden="1" x14ac:dyDescent="0.25">
      <c r="A20" s="68"/>
      <c r="H20" s="16" t="s">
        <v>322</v>
      </c>
      <c r="I20" s="61">
        <v>0.38</v>
      </c>
      <c r="J20" s="62"/>
      <c r="AC20" s="155"/>
    </row>
    <row r="21" spans="1:29" hidden="1" x14ac:dyDescent="0.25">
      <c r="A21" s="68"/>
      <c r="C21" s="48" t="s">
        <v>127</v>
      </c>
      <c r="D21" s="48" t="s">
        <v>29</v>
      </c>
      <c r="E21" s="49" t="s">
        <v>128</v>
      </c>
      <c r="H21" s="16" t="s">
        <v>149</v>
      </c>
      <c r="I21" s="17">
        <v>365</v>
      </c>
      <c r="J21" s="63"/>
      <c r="AC21" s="155"/>
    </row>
    <row r="22" spans="1:29" hidden="1" x14ac:dyDescent="0.25">
      <c r="A22" s="68"/>
      <c r="C22" s="20" t="s">
        <v>319</v>
      </c>
      <c r="D22" s="190">
        <f>750*'Project Summary'!M12</f>
        <v>375</v>
      </c>
      <c r="E22" s="9" t="s">
        <v>130</v>
      </c>
      <c r="H22" s="16" t="s">
        <v>118</v>
      </c>
      <c r="I22" s="17" t="s">
        <v>120</v>
      </c>
      <c r="J22" s="63"/>
      <c r="AC22" s="155"/>
    </row>
    <row r="23" spans="1:29" hidden="1" x14ac:dyDescent="0.25">
      <c r="A23" s="68"/>
      <c r="H23" s="16" t="s">
        <v>323</v>
      </c>
      <c r="I23" s="60">
        <v>1</v>
      </c>
      <c r="J23" s="64"/>
      <c r="AC23" s="155"/>
    </row>
    <row r="24" spans="1:29" hidden="1" x14ac:dyDescent="0.25">
      <c r="A24" s="68"/>
      <c r="C24" s="205" t="s">
        <v>87</v>
      </c>
      <c r="D24" s="205" t="s">
        <v>162</v>
      </c>
      <c r="H24" s="16" t="s">
        <v>324</v>
      </c>
      <c r="I24" s="60">
        <v>0.5</v>
      </c>
      <c r="J24" s="64"/>
      <c r="AC24" s="155"/>
    </row>
    <row r="25" spans="1:29" hidden="1" x14ac:dyDescent="0.25">
      <c r="A25" s="68"/>
      <c r="C25" s="16" t="s">
        <v>131</v>
      </c>
      <c r="D25" s="16" t="s">
        <v>131</v>
      </c>
      <c r="H25" s="16" t="s">
        <v>325</v>
      </c>
      <c r="I25" s="66">
        <v>0.9</v>
      </c>
      <c r="AC25" s="155"/>
    </row>
    <row r="26" spans="1:29" hidden="1" x14ac:dyDescent="0.25">
      <c r="A26" s="68"/>
      <c r="C26" s="199" t="s">
        <v>233</v>
      </c>
      <c r="D26" s="199" t="s">
        <v>132</v>
      </c>
      <c r="H26" s="16" t="s">
        <v>326</v>
      </c>
      <c r="I26" s="66">
        <v>2</v>
      </c>
      <c r="AC26" s="155"/>
    </row>
    <row r="27" spans="1:29" hidden="1" x14ac:dyDescent="0.25">
      <c r="A27" s="68"/>
      <c r="H27" s="16" t="s">
        <v>123</v>
      </c>
      <c r="I27" s="4">
        <v>1.7000000000000001E-4</v>
      </c>
      <c r="AC27" s="155"/>
    </row>
    <row r="28" spans="1:29" hidden="1" x14ac:dyDescent="0.25">
      <c r="A28" s="68"/>
      <c r="C28" s="36" t="s">
        <v>155</v>
      </c>
      <c r="D28" s="42" t="s">
        <v>327</v>
      </c>
      <c r="E28" s="231"/>
      <c r="AC28" s="155"/>
    </row>
    <row r="29" spans="1:29" hidden="1" x14ac:dyDescent="0.25">
      <c r="A29" s="68"/>
      <c r="C29" s="4" t="s">
        <v>146</v>
      </c>
      <c r="D29" s="45" t="s">
        <v>228</v>
      </c>
      <c r="E29" s="100"/>
      <c r="AC29" s="155"/>
    </row>
    <row r="30" spans="1:29" hidden="1" x14ac:dyDescent="0.25">
      <c r="A30" s="68"/>
      <c r="C30" s="4" t="s">
        <v>156</v>
      </c>
      <c r="D30" s="45" t="s">
        <v>222</v>
      </c>
      <c r="E30" s="100"/>
      <c r="AC30" s="155"/>
    </row>
    <row r="31" spans="1:29" hidden="1" x14ac:dyDescent="0.25">
      <c r="A31" s="68"/>
      <c r="AC31" s="155"/>
    </row>
    <row r="32" spans="1:29" hidden="1" x14ac:dyDescent="0.25">
      <c r="A32" s="68"/>
      <c r="AC32" s="155"/>
    </row>
    <row r="33" spans="1:29" hidden="1" x14ac:dyDescent="0.25">
      <c r="A33" s="68"/>
      <c r="AC33" s="155"/>
    </row>
    <row r="34" spans="1:29" x14ac:dyDescent="0.25">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C34" s="155"/>
    </row>
    <row r="35" spans="1:29" x14ac:dyDescent="0.25">
      <c r="A35" s="155"/>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C35" s="155"/>
    </row>
  </sheetData>
  <sheetProtection algorithmName="SHA-512" hashValue="Qkz9PDPrEMBO54FLIQk3qi+O3LYF69H5mkuit06Pkmqkh+97GIix+yzBqMPNDvwlomgazEAxS1buj+3N/B0eiQ==" saltValue="c0TF8redSuSZVGQDm82ywQ==" spinCount="100000" sheet="1" selectLockedCells="1"/>
  <mergeCells count="3">
    <mergeCell ref="B3:C3"/>
    <mergeCell ref="D3:I4"/>
    <mergeCell ref="B2:X2"/>
  </mergeCells>
  <dataValidations disablePrompts="1" count="5">
    <dataValidation type="list" allowBlank="1" showInputMessage="1" showErrorMessage="1" sqref="D9:D15" xr:uid="{00000000-0002-0000-0A00-000000000000}">
      <formula1>$C$25</formula1>
    </dataValidation>
    <dataValidation type="list" allowBlank="1" showInputMessage="1" showErrorMessage="1" sqref="H8:H15" xr:uid="{00000000-0002-0000-0A00-000001000000}">
      <formula1>$C$29:$C$30</formula1>
    </dataValidation>
    <dataValidation type="list" allowBlank="1" showInputMessage="1" showErrorMessage="1" sqref="I8:I15" xr:uid="{00000000-0002-0000-0A00-000002000000}">
      <formula1>$D$29:$D$30</formula1>
    </dataValidation>
    <dataValidation type="list" allowBlank="1" showInputMessage="1" showErrorMessage="1" sqref="J8:J15" xr:uid="{00000000-0002-0000-0A00-000003000000}">
      <formula1>$H$25:$H$26</formula1>
    </dataValidation>
    <dataValidation type="list" allowBlank="1" showInputMessage="1" showErrorMessage="1" sqref="D8" xr:uid="{FE5D1927-5F7F-42B3-894C-48452053D3A6}">
      <formula1>$C$25:$C$26</formula1>
    </dataValidation>
  </dataValidations>
  <hyperlinks>
    <hyperlink ref="B3" location="'Calculator Index'!A1" display="Return to Index" xr:uid="{00000000-0004-0000-0A00-000000000000}"/>
  </hyperlink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AD96"/>
  <sheetViews>
    <sheetView topLeftCell="B3" workbookViewId="0">
      <selection activeCell="B3" sqref="B3:C3"/>
    </sheetView>
  </sheetViews>
  <sheetFormatPr defaultRowHeight="15" x14ac:dyDescent="0.25"/>
  <cols>
    <col min="1" max="1" width="3.5703125" customWidth="1"/>
    <col min="2" max="2" width="5.7109375" customWidth="1"/>
    <col min="3" max="3" width="30.7109375" customWidth="1"/>
    <col min="4" max="4" width="20" customWidth="1"/>
    <col min="5" max="5" width="20.85546875" customWidth="1"/>
    <col min="6" max="6" width="20.85546875" hidden="1" customWidth="1"/>
    <col min="7" max="7" width="15.7109375" customWidth="1"/>
    <col min="8" max="8" width="16.7109375" customWidth="1"/>
    <col min="9" max="9" width="19.5703125" customWidth="1"/>
    <col min="10" max="10" width="19.7109375" customWidth="1"/>
    <col min="11" max="11" width="14.140625" customWidth="1"/>
    <col min="12" max="12" width="19.42578125" customWidth="1"/>
    <col min="13" max="13" width="22" customWidth="1"/>
    <col min="14" max="14" width="23.5703125" customWidth="1"/>
    <col min="15" max="15" width="23.42578125" bestFit="1" customWidth="1"/>
    <col min="16" max="16" width="13.28515625" customWidth="1"/>
    <col min="17" max="17" width="18.7109375" customWidth="1"/>
    <col min="18" max="19" width="13.28515625" hidden="1" customWidth="1"/>
    <col min="20" max="21" width="16.7109375" hidden="1" customWidth="1"/>
    <col min="22" max="22" width="14.85546875" customWidth="1"/>
    <col min="23" max="23" width="15" customWidth="1"/>
    <col min="24" max="24" width="20.5703125" customWidth="1"/>
    <col min="25" max="27" width="20.5703125" hidden="1" customWidth="1"/>
    <col min="28" max="29" width="9.140625" hidden="1" customWidth="1"/>
  </cols>
  <sheetData>
    <row r="1" spans="1:30" ht="19.5" customHeight="1" x14ac:dyDescent="0.25">
      <c r="A1" s="28"/>
      <c r="B1" s="28"/>
      <c r="C1" s="28"/>
      <c r="D1" s="28"/>
      <c r="E1" s="28"/>
      <c r="F1" s="29"/>
      <c r="G1" s="28"/>
      <c r="H1" s="28"/>
      <c r="I1" s="28"/>
      <c r="J1" s="28"/>
      <c r="K1" s="28"/>
      <c r="L1" s="28"/>
      <c r="M1" s="28"/>
      <c r="N1" s="28"/>
      <c r="O1" s="28"/>
      <c r="P1" s="28"/>
      <c r="Q1" s="28"/>
      <c r="R1" s="29"/>
      <c r="S1" s="29"/>
      <c r="T1" s="29"/>
      <c r="U1" s="29"/>
      <c r="V1" s="28"/>
      <c r="W1" s="28"/>
      <c r="X1" s="28"/>
      <c r="Y1" s="28"/>
      <c r="Z1" s="28"/>
      <c r="AA1" s="28"/>
      <c r="AB1" s="30" t="s">
        <v>80</v>
      </c>
      <c r="AC1" s="30" t="s">
        <v>328</v>
      </c>
      <c r="AD1" s="155"/>
    </row>
    <row r="2" spans="1:30" ht="26.25" customHeight="1" x14ac:dyDescent="0.25">
      <c r="A2" s="28"/>
      <c r="B2" s="365" t="s">
        <v>329</v>
      </c>
      <c r="C2" s="366"/>
      <c r="D2" s="366"/>
      <c r="E2" s="366"/>
      <c r="F2" s="366"/>
      <c r="G2" s="366"/>
      <c r="H2" s="366"/>
      <c r="I2" s="366"/>
      <c r="J2" s="366"/>
      <c r="K2" s="366"/>
      <c r="L2" s="366"/>
      <c r="M2" s="366"/>
      <c r="N2" s="366"/>
      <c r="O2" s="366"/>
      <c r="P2" s="366"/>
      <c r="Q2" s="366"/>
      <c r="R2" s="366"/>
      <c r="S2" s="366"/>
      <c r="T2" s="366"/>
      <c r="U2" s="366"/>
      <c r="V2" s="366"/>
      <c r="W2" s="366"/>
      <c r="X2" s="366"/>
      <c r="Y2" s="207"/>
      <c r="Z2" s="207"/>
      <c r="AA2" s="207"/>
      <c r="AB2" s="29"/>
      <c r="AC2" s="29"/>
      <c r="AD2" s="155"/>
    </row>
    <row r="3" spans="1:30" ht="28.5" customHeight="1" x14ac:dyDescent="0.25">
      <c r="A3" s="28"/>
      <c r="B3" s="338" t="s">
        <v>83</v>
      </c>
      <c r="C3" s="339"/>
      <c r="D3" s="350" t="s">
        <v>330</v>
      </c>
      <c r="E3" s="350"/>
      <c r="F3" s="350"/>
      <c r="G3" s="350"/>
      <c r="H3" s="350"/>
      <c r="I3" s="350"/>
      <c r="J3" s="350"/>
      <c r="K3" s="28"/>
      <c r="L3" s="28"/>
      <c r="M3" s="28"/>
      <c r="N3" s="28"/>
      <c r="O3" s="28"/>
      <c r="P3" s="28"/>
      <c r="Q3" s="28"/>
      <c r="R3" s="29"/>
      <c r="S3" s="29"/>
      <c r="T3" s="29"/>
      <c r="U3" s="29"/>
      <c r="V3" s="28"/>
      <c r="W3" s="28"/>
      <c r="X3" s="28"/>
      <c r="Y3" s="29"/>
      <c r="Z3" s="29"/>
      <c r="AA3" s="29"/>
      <c r="AB3" s="29"/>
      <c r="AC3" s="29"/>
      <c r="AD3" s="155"/>
    </row>
    <row r="4" spans="1:30" ht="18.75" customHeight="1" x14ac:dyDescent="0.25">
      <c r="A4" s="28"/>
      <c r="B4" s="28"/>
      <c r="C4" s="28"/>
      <c r="D4" s="340"/>
      <c r="E4" s="340"/>
      <c r="F4" s="340"/>
      <c r="G4" s="340"/>
      <c r="H4" s="340"/>
      <c r="I4" s="340"/>
      <c r="J4" s="340"/>
      <c r="K4" s="28"/>
      <c r="L4" s="28"/>
      <c r="M4" s="28"/>
      <c r="N4" s="28"/>
      <c r="O4" s="28"/>
      <c r="P4" s="28"/>
      <c r="Q4" s="28"/>
      <c r="R4" s="29"/>
      <c r="S4" s="29"/>
      <c r="T4" s="29"/>
      <c r="U4" s="29"/>
      <c r="V4" s="28"/>
      <c r="W4" s="28"/>
      <c r="X4" s="28"/>
      <c r="Y4" s="29"/>
      <c r="Z4" s="29"/>
      <c r="AA4" s="29"/>
      <c r="AB4" s="29"/>
      <c r="AC4" s="29"/>
      <c r="AD4" s="155"/>
    </row>
    <row r="5" spans="1:30" ht="12.75" customHeight="1" x14ac:dyDescent="0.25">
      <c r="A5" s="28"/>
      <c r="B5" s="28"/>
      <c r="C5" s="28"/>
      <c r="D5" s="28"/>
      <c r="E5" s="28"/>
      <c r="F5" s="29"/>
      <c r="G5" s="28"/>
      <c r="H5" s="28"/>
      <c r="I5" s="28"/>
      <c r="J5" s="28"/>
      <c r="K5" s="28"/>
      <c r="L5" s="28"/>
      <c r="M5" s="28"/>
      <c r="N5" s="28"/>
      <c r="O5" s="28"/>
      <c r="P5" s="28"/>
      <c r="Q5" s="28"/>
      <c r="R5" s="29"/>
      <c r="S5" s="29"/>
      <c r="T5" s="29"/>
      <c r="U5" s="29"/>
      <c r="V5" s="28"/>
      <c r="W5" s="28"/>
      <c r="X5" s="28"/>
      <c r="Y5" s="29"/>
      <c r="Z5" s="29"/>
      <c r="AA5" s="29"/>
      <c r="AB5" s="29"/>
      <c r="AC5" s="29"/>
      <c r="AD5" s="155"/>
    </row>
    <row r="6" spans="1:30" ht="67.5" customHeight="1" x14ac:dyDescent="0.25">
      <c r="A6" s="28"/>
      <c r="B6" s="204" t="s">
        <v>85</v>
      </c>
      <c r="C6" s="204" t="s">
        <v>86</v>
      </c>
      <c r="D6" s="31" t="s">
        <v>87</v>
      </c>
      <c r="E6" s="31" t="s">
        <v>331</v>
      </c>
      <c r="F6" s="31" t="s">
        <v>162</v>
      </c>
      <c r="G6" s="31" t="s">
        <v>332</v>
      </c>
      <c r="H6" s="31" t="s">
        <v>333</v>
      </c>
      <c r="I6" s="31" t="s">
        <v>334</v>
      </c>
      <c r="J6" s="31" t="s">
        <v>335</v>
      </c>
      <c r="K6" s="31" t="s">
        <v>336</v>
      </c>
      <c r="L6" s="31" t="s">
        <v>337</v>
      </c>
      <c r="M6" s="31" t="s">
        <v>338</v>
      </c>
      <c r="N6" s="31" t="s">
        <v>339</v>
      </c>
      <c r="O6" s="31" t="s">
        <v>340</v>
      </c>
      <c r="P6" s="31" t="s">
        <v>341</v>
      </c>
      <c r="Q6" s="31" t="s">
        <v>90</v>
      </c>
      <c r="R6" s="31" t="s">
        <v>93</v>
      </c>
      <c r="S6" s="31" t="s">
        <v>342</v>
      </c>
      <c r="T6" s="31" t="s">
        <v>94</v>
      </c>
      <c r="U6" s="31" t="s">
        <v>95</v>
      </c>
      <c r="V6" s="31" t="s">
        <v>96</v>
      </c>
      <c r="W6" s="31" t="s">
        <v>97</v>
      </c>
      <c r="X6" s="31" t="s">
        <v>29</v>
      </c>
      <c r="Y6" s="212" t="s">
        <v>98</v>
      </c>
      <c r="Z6" s="212" t="s">
        <v>99</v>
      </c>
      <c r="AA6" s="212" t="s">
        <v>44</v>
      </c>
      <c r="AD6" s="155"/>
    </row>
    <row r="7" spans="1:30" ht="44.25" hidden="1" customHeight="1" x14ac:dyDescent="0.25">
      <c r="A7" s="28"/>
      <c r="B7" s="208" t="s">
        <v>100</v>
      </c>
      <c r="C7" s="208"/>
      <c r="D7" s="209"/>
      <c r="E7" s="209" t="s">
        <v>216</v>
      </c>
      <c r="F7" s="209" t="s">
        <v>101</v>
      </c>
      <c r="G7" s="209" t="s">
        <v>343</v>
      </c>
      <c r="H7" s="209" t="s">
        <v>344</v>
      </c>
      <c r="I7" s="209" t="s">
        <v>345</v>
      </c>
      <c r="J7" s="209" t="s">
        <v>346</v>
      </c>
      <c r="K7" s="209" t="s">
        <v>347</v>
      </c>
      <c r="L7" s="209" t="s">
        <v>348</v>
      </c>
      <c r="M7" s="209" t="s">
        <v>349</v>
      </c>
      <c r="N7" s="209" t="s">
        <v>350</v>
      </c>
      <c r="O7" s="209" t="s">
        <v>351</v>
      </c>
      <c r="P7" s="209" t="s">
        <v>26</v>
      </c>
      <c r="Q7" s="209" t="s">
        <v>104</v>
      </c>
      <c r="R7" s="209"/>
      <c r="S7" s="209"/>
      <c r="T7" s="209"/>
      <c r="U7" s="209" t="s">
        <v>106</v>
      </c>
      <c r="V7" s="209" t="s">
        <v>107</v>
      </c>
      <c r="W7" s="209" t="s">
        <v>108</v>
      </c>
      <c r="X7" s="209" t="s">
        <v>109</v>
      </c>
      <c r="Y7" s="213" t="s">
        <v>110</v>
      </c>
      <c r="Z7" s="213" t="s">
        <v>111</v>
      </c>
      <c r="AA7" s="213" t="s">
        <v>112</v>
      </c>
      <c r="AD7" s="155"/>
    </row>
    <row r="8" spans="1:30" ht="22.5" customHeight="1" x14ac:dyDescent="0.25">
      <c r="A8" s="28"/>
      <c r="B8" s="32">
        <v>1</v>
      </c>
      <c r="C8" s="33" t="s">
        <v>37</v>
      </c>
      <c r="D8" s="104"/>
      <c r="E8" s="104"/>
      <c r="F8" s="104" t="str">
        <f>IF(D8=$C$25,$E$25,IF(D8=$C$26,$E$26,""))</f>
        <v/>
      </c>
      <c r="G8" s="106"/>
      <c r="H8" s="106"/>
      <c r="I8" s="106"/>
      <c r="J8" s="104"/>
      <c r="K8" s="105"/>
      <c r="L8" s="108"/>
      <c r="M8" s="106"/>
      <c r="N8" s="106"/>
      <c r="O8" s="106"/>
      <c r="P8" s="106"/>
      <c r="Q8" s="106"/>
      <c r="R8" s="46">
        <f t="shared" ref="R8:R15" si="0">$D$19</f>
        <v>5</v>
      </c>
      <c r="S8" s="203">
        <f t="shared" ref="S8:S15" si="1">IF(L8="",0.91,L8)</f>
        <v>0.91</v>
      </c>
      <c r="T8" s="87" t="str">
        <f>IF(ISBLANK(P8), "", $I$19)</f>
        <v/>
      </c>
      <c r="U8" s="87"/>
      <c r="V8" s="34" t="str">
        <f>IFERROR(ROUND(IF(P8="", "", W8*T8),6),"")</f>
        <v/>
      </c>
      <c r="W8" s="34">
        <f>IFERROR(ROUND(IF(E8=$D$25, ((G8*(J8-K8)*H8)/(1714*S8))*0.746*M8*P8, (((J8-K8)*I8)/(1714*S8))*0.746*N8*O8*P8),4), "")</f>
        <v>0</v>
      </c>
      <c r="X8" s="35" t="str">
        <f>IF(OR(D8="", P8=""), "", W8*$D$22)</f>
        <v/>
      </c>
      <c r="Y8" s="214" t="str">
        <f>IF(OR(D8="", P8=""), "", W8*$D$22)</f>
        <v/>
      </c>
      <c r="Z8" s="214" t="str">
        <f>IF(W8&gt;0,"Yes","No")</f>
        <v>No</v>
      </c>
      <c r="AA8" s="214" t="s">
        <v>352</v>
      </c>
      <c r="AD8" s="155"/>
    </row>
    <row r="9" spans="1:30" ht="22.5" customHeight="1" x14ac:dyDescent="0.25">
      <c r="A9" s="28"/>
      <c r="B9" s="32">
        <v>2</v>
      </c>
      <c r="C9" s="33" t="s">
        <v>37</v>
      </c>
      <c r="D9" s="104"/>
      <c r="E9" s="104"/>
      <c r="F9" s="104" t="str">
        <f t="shared" ref="F9:F15" si="2">IF(D9=$C$25,$E$25,IF(D9=$C$26,$E$26,""))</f>
        <v/>
      </c>
      <c r="G9" s="106"/>
      <c r="H9" s="106"/>
      <c r="I9" s="106"/>
      <c r="J9" s="104"/>
      <c r="K9" s="105"/>
      <c r="L9" s="108"/>
      <c r="M9" s="106"/>
      <c r="N9" s="106"/>
      <c r="O9" s="106"/>
      <c r="P9" s="106"/>
      <c r="Q9" s="106"/>
      <c r="R9" s="46">
        <f t="shared" si="0"/>
        <v>5</v>
      </c>
      <c r="S9" s="203">
        <f t="shared" si="1"/>
        <v>0.91</v>
      </c>
      <c r="T9" s="87" t="str">
        <f t="shared" ref="T9:T15" si="3">IF(ISBLANK(P9), "", $I$19)</f>
        <v/>
      </c>
      <c r="U9" s="87"/>
      <c r="V9" s="34" t="str">
        <f t="shared" ref="V9:V15" si="4">IFERROR(ROUND(IF(P9="", "", W9*T9),6),"")</f>
        <v/>
      </c>
      <c r="W9" s="34">
        <f t="shared" ref="W9:W15" si="5">IFERROR(ROUND(IF(E9=$D$25, ((G9*(J9-K9)*H9)/(1714*S9))*0.746*M9*P9, (((J9-K9)*I9)/(1714*S9))*0.746*N9*O9*P9),4), "")</f>
        <v>0</v>
      </c>
      <c r="X9" s="35" t="str">
        <f t="shared" ref="X9:X15" si="6">IF(OR(D9="", P9=""), "", W9*$D$22)</f>
        <v/>
      </c>
      <c r="Y9" s="214" t="str">
        <f t="shared" ref="Y9:Y15" si="7">IF(OR(D9="", P9=""), "", W9*$D$22)</f>
        <v/>
      </c>
      <c r="Z9" s="214" t="str">
        <f t="shared" ref="Z9:Z15" si="8">IF(W9&gt;0,"Yes","No")</f>
        <v>No</v>
      </c>
      <c r="AA9" s="214" t="s">
        <v>352</v>
      </c>
      <c r="AD9" s="155"/>
    </row>
    <row r="10" spans="1:30" ht="22.5" customHeight="1" x14ac:dyDescent="0.25">
      <c r="A10" s="28"/>
      <c r="B10" s="32">
        <v>3</v>
      </c>
      <c r="C10" s="33" t="s">
        <v>37</v>
      </c>
      <c r="D10" s="104"/>
      <c r="E10" s="104"/>
      <c r="F10" s="104" t="str">
        <f t="shared" si="2"/>
        <v/>
      </c>
      <c r="G10" s="106"/>
      <c r="H10" s="106"/>
      <c r="I10" s="106"/>
      <c r="J10" s="104"/>
      <c r="K10" s="105"/>
      <c r="L10" s="108"/>
      <c r="M10" s="106"/>
      <c r="N10" s="106"/>
      <c r="O10" s="106"/>
      <c r="P10" s="106"/>
      <c r="Q10" s="106"/>
      <c r="R10" s="46">
        <f t="shared" si="0"/>
        <v>5</v>
      </c>
      <c r="S10" s="203">
        <f t="shared" si="1"/>
        <v>0.91</v>
      </c>
      <c r="T10" s="87" t="str">
        <f t="shared" si="3"/>
        <v/>
      </c>
      <c r="U10" s="87"/>
      <c r="V10" s="34" t="str">
        <f t="shared" si="4"/>
        <v/>
      </c>
      <c r="W10" s="34">
        <f t="shared" si="5"/>
        <v>0</v>
      </c>
      <c r="X10" s="35" t="str">
        <f t="shared" si="6"/>
        <v/>
      </c>
      <c r="Y10" s="214" t="str">
        <f t="shared" si="7"/>
        <v/>
      </c>
      <c r="Z10" s="214" t="str">
        <f t="shared" si="8"/>
        <v>No</v>
      </c>
      <c r="AA10" s="214" t="s">
        <v>352</v>
      </c>
      <c r="AD10" s="155"/>
    </row>
    <row r="11" spans="1:30" ht="22.5" customHeight="1" x14ac:dyDescent="0.25">
      <c r="A11" s="28"/>
      <c r="B11" s="32">
        <v>4</v>
      </c>
      <c r="C11" s="33" t="s">
        <v>37</v>
      </c>
      <c r="D11" s="104"/>
      <c r="E11" s="104"/>
      <c r="F11" s="104" t="str">
        <f t="shared" si="2"/>
        <v/>
      </c>
      <c r="G11" s="106"/>
      <c r="H11" s="106"/>
      <c r="I11" s="106"/>
      <c r="J11" s="104"/>
      <c r="K11" s="105"/>
      <c r="L11" s="108"/>
      <c r="M11" s="106"/>
      <c r="N11" s="106"/>
      <c r="O11" s="106"/>
      <c r="P11" s="106"/>
      <c r="Q11" s="106"/>
      <c r="R11" s="46">
        <f t="shared" si="0"/>
        <v>5</v>
      </c>
      <c r="S11" s="203">
        <f t="shared" si="1"/>
        <v>0.91</v>
      </c>
      <c r="T11" s="87" t="str">
        <f t="shared" si="3"/>
        <v/>
      </c>
      <c r="U11" s="87"/>
      <c r="V11" s="34" t="str">
        <f t="shared" si="4"/>
        <v/>
      </c>
      <c r="W11" s="34">
        <f t="shared" si="5"/>
        <v>0</v>
      </c>
      <c r="X11" s="35" t="str">
        <f t="shared" si="6"/>
        <v/>
      </c>
      <c r="Y11" s="214" t="str">
        <f t="shared" si="7"/>
        <v/>
      </c>
      <c r="Z11" s="214" t="str">
        <f t="shared" si="8"/>
        <v>No</v>
      </c>
      <c r="AA11" s="214" t="s">
        <v>352</v>
      </c>
      <c r="AD11" s="155"/>
    </row>
    <row r="12" spans="1:30" ht="22.5" customHeight="1" x14ac:dyDescent="0.25">
      <c r="A12" s="28"/>
      <c r="B12" s="32">
        <v>5</v>
      </c>
      <c r="C12" s="33" t="s">
        <v>37</v>
      </c>
      <c r="D12" s="104"/>
      <c r="E12" s="104"/>
      <c r="F12" s="104" t="str">
        <f t="shared" si="2"/>
        <v/>
      </c>
      <c r="G12" s="106"/>
      <c r="H12" s="106"/>
      <c r="I12" s="106"/>
      <c r="J12" s="104"/>
      <c r="K12" s="105"/>
      <c r="L12" s="108"/>
      <c r="M12" s="106"/>
      <c r="N12" s="106"/>
      <c r="O12" s="106"/>
      <c r="P12" s="106"/>
      <c r="Q12" s="106"/>
      <c r="R12" s="46">
        <f t="shared" si="0"/>
        <v>5</v>
      </c>
      <c r="S12" s="203">
        <f t="shared" si="1"/>
        <v>0.91</v>
      </c>
      <c r="T12" s="87" t="str">
        <f t="shared" si="3"/>
        <v/>
      </c>
      <c r="U12" s="87"/>
      <c r="V12" s="34" t="str">
        <f t="shared" si="4"/>
        <v/>
      </c>
      <c r="W12" s="34">
        <f t="shared" si="5"/>
        <v>0</v>
      </c>
      <c r="X12" s="35" t="str">
        <f t="shared" si="6"/>
        <v/>
      </c>
      <c r="Y12" s="214" t="str">
        <f t="shared" si="7"/>
        <v/>
      </c>
      <c r="Z12" s="214" t="str">
        <f t="shared" si="8"/>
        <v>No</v>
      </c>
      <c r="AA12" s="214" t="s">
        <v>352</v>
      </c>
      <c r="AD12" s="155"/>
    </row>
    <row r="13" spans="1:30" ht="22.5" customHeight="1" x14ac:dyDescent="0.25">
      <c r="A13" s="28"/>
      <c r="B13" s="32">
        <v>6</v>
      </c>
      <c r="C13" s="33" t="s">
        <v>37</v>
      </c>
      <c r="D13" s="104"/>
      <c r="E13" s="104"/>
      <c r="F13" s="104" t="str">
        <f t="shared" si="2"/>
        <v/>
      </c>
      <c r="G13" s="106"/>
      <c r="H13" s="106"/>
      <c r="I13" s="106"/>
      <c r="J13" s="104"/>
      <c r="K13" s="105"/>
      <c r="L13" s="108"/>
      <c r="M13" s="106"/>
      <c r="N13" s="106"/>
      <c r="O13" s="106"/>
      <c r="P13" s="106"/>
      <c r="Q13" s="106"/>
      <c r="R13" s="46">
        <f t="shared" si="0"/>
        <v>5</v>
      </c>
      <c r="S13" s="203">
        <f t="shared" si="1"/>
        <v>0.91</v>
      </c>
      <c r="T13" s="87" t="str">
        <f t="shared" si="3"/>
        <v/>
      </c>
      <c r="U13" s="87"/>
      <c r="V13" s="34" t="str">
        <f t="shared" si="4"/>
        <v/>
      </c>
      <c r="W13" s="34">
        <f t="shared" si="5"/>
        <v>0</v>
      </c>
      <c r="X13" s="35" t="str">
        <f t="shared" si="6"/>
        <v/>
      </c>
      <c r="Y13" s="214" t="str">
        <f t="shared" si="7"/>
        <v/>
      </c>
      <c r="Z13" s="214" t="str">
        <f t="shared" si="8"/>
        <v>No</v>
      </c>
      <c r="AA13" s="214" t="s">
        <v>352</v>
      </c>
      <c r="AD13" s="155"/>
    </row>
    <row r="14" spans="1:30" ht="22.5" customHeight="1" x14ac:dyDescent="0.25">
      <c r="A14" s="28"/>
      <c r="B14" s="32">
        <v>7</v>
      </c>
      <c r="C14" s="33" t="s">
        <v>37</v>
      </c>
      <c r="D14" s="104"/>
      <c r="E14" s="104"/>
      <c r="F14" s="104" t="str">
        <f t="shared" si="2"/>
        <v/>
      </c>
      <c r="G14" s="106"/>
      <c r="H14" s="106"/>
      <c r="I14" s="106"/>
      <c r="J14" s="104"/>
      <c r="K14" s="105"/>
      <c r="L14" s="108"/>
      <c r="M14" s="106"/>
      <c r="N14" s="106"/>
      <c r="O14" s="106"/>
      <c r="P14" s="106"/>
      <c r="Q14" s="106"/>
      <c r="R14" s="46">
        <f t="shared" si="0"/>
        <v>5</v>
      </c>
      <c r="S14" s="203">
        <f t="shared" si="1"/>
        <v>0.91</v>
      </c>
      <c r="T14" s="87" t="str">
        <f t="shared" si="3"/>
        <v/>
      </c>
      <c r="U14" s="87"/>
      <c r="V14" s="34" t="str">
        <f t="shared" si="4"/>
        <v/>
      </c>
      <c r="W14" s="34">
        <f t="shared" si="5"/>
        <v>0</v>
      </c>
      <c r="X14" s="35" t="str">
        <f t="shared" si="6"/>
        <v/>
      </c>
      <c r="Y14" s="214" t="str">
        <f t="shared" si="7"/>
        <v/>
      </c>
      <c r="Z14" s="214" t="str">
        <f t="shared" si="8"/>
        <v>No</v>
      </c>
      <c r="AA14" s="214" t="s">
        <v>352</v>
      </c>
      <c r="AD14" s="155"/>
    </row>
    <row r="15" spans="1:30" ht="22.5" customHeight="1" x14ac:dyDescent="0.25">
      <c r="A15" s="28"/>
      <c r="B15" s="32">
        <v>8</v>
      </c>
      <c r="C15" s="33" t="s">
        <v>37</v>
      </c>
      <c r="D15" s="104"/>
      <c r="E15" s="104"/>
      <c r="F15" s="104" t="str">
        <f t="shared" si="2"/>
        <v/>
      </c>
      <c r="G15" s="106"/>
      <c r="H15" s="106"/>
      <c r="I15" s="106"/>
      <c r="J15" s="104"/>
      <c r="K15" s="105"/>
      <c r="L15" s="108"/>
      <c r="M15" s="106"/>
      <c r="N15" s="106"/>
      <c r="O15" s="106"/>
      <c r="P15" s="106"/>
      <c r="Q15" s="106"/>
      <c r="R15" s="46">
        <f t="shared" si="0"/>
        <v>5</v>
      </c>
      <c r="S15" s="203">
        <f t="shared" si="1"/>
        <v>0.91</v>
      </c>
      <c r="T15" s="87" t="str">
        <f t="shared" si="3"/>
        <v/>
      </c>
      <c r="U15" s="87"/>
      <c r="V15" s="34" t="str">
        <f t="shared" si="4"/>
        <v/>
      </c>
      <c r="W15" s="34">
        <f t="shared" si="5"/>
        <v>0</v>
      </c>
      <c r="X15" s="35" t="str">
        <f t="shared" si="6"/>
        <v/>
      </c>
      <c r="Y15" s="214" t="str">
        <f t="shared" si="7"/>
        <v/>
      </c>
      <c r="Z15" s="214" t="str">
        <f t="shared" si="8"/>
        <v>No</v>
      </c>
      <c r="AA15" s="214" t="s">
        <v>352</v>
      </c>
      <c r="AD15" s="155"/>
    </row>
    <row r="16" spans="1:30" ht="22.5" hidden="1" customHeight="1" x14ac:dyDescent="0.25">
      <c r="A16" s="29"/>
      <c r="AD16" s="155"/>
    </row>
    <row r="17" spans="1:30" hidden="1" x14ac:dyDescent="0.25">
      <c r="A17" s="29"/>
      <c r="P17" s="99">
        <f>SUM(P8:P15)</f>
        <v>0</v>
      </c>
      <c r="Q17" s="99"/>
      <c r="R17" s="100"/>
      <c r="S17" s="100"/>
      <c r="T17" s="100"/>
      <c r="U17" s="100"/>
      <c r="V17" s="62">
        <f>SUM(V8:V15)</f>
        <v>0</v>
      </c>
      <c r="W17" s="62">
        <f>SUM(W8:W15)</f>
        <v>0</v>
      </c>
      <c r="X17" s="101">
        <f>SUM(X8:X15)</f>
        <v>0</v>
      </c>
      <c r="Y17" s="101"/>
      <c r="Z17" s="101"/>
      <c r="AA17" s="101"/>
      <c r="AB17" s="103"/>
      <c r="AD17" s="155"/>
    </row>
    <row r="18" spans="1:30" hidden="1" x14ac:dyDescent="0.25">
      <c r="A18" s="29"/>
      <c r="C18" s="48" t="s">
        <v>124</v>
      </c>
      <c r="D18" s="48" t="s">
        <v>125</v>
      </c>
      <c r="E18" s="2"/>
      <c r="F18" s="2"/>
      <c r="H18" s="205" t="s">
        <v>114</v>
      </c>
      <c r="I18" s="205" t="s">
        <v>116</v>
      </c>
      <c r="AC18" s="155"/>
      <c r="AD18" s="155"/>
    </row>
    <row r="19" spans="1:30" hidden="1" x14ac:dyDescent="0.25">
      <c r="A19" s="29"/>
      <c r="C19" s="9" t="s">
        <v>37</v>
      </c>
      <c r="D19" s="10">
        <v>5</v>
      </c>
      <c r="E19" s="2"/>
      <c r="F19" s="2"/>
      <c r="H19" s="85" t="s">
        <v>123</v>
      </c>
      <c r="I19" s="86">
        <v>2.5999999999999999E-3</v>
      </c>
      <c r="AC19" s="155"/>
      <c r="AD19" s="155"/>
    </row>
    <row r="20" spans="1:30" hidden="1" x14ac:dyDescent="0.25">
      <c r="A20" s="29"/>
      <c r="C20" s="2"/>
      <c r="D20" s="2"/>
      <c r="E20" s="2"/>
      <c r="F20" s="2"/>
      <c r="AC20" s="155"/>
      <c r="AD20" s="155"/>
    </row>
    <row r="21" spans="1:30" hidden="1" x14ac:dyDescent="0.25">
      <c r="A21" s="29"/>
      <c r="C21" s="48" t="s">
        <v>127</v>
      </c>
      <c r="D21" s="48" t="s">
        <v>29</v>
      </c>
      <c r="E21" s="49" t="s">
        <v>128</v>
      </c>
      <c r="F21" s="232"/>
      <c r="AC21" s="155"/>
      <c r="AD21" s="155"/>
    </row>
    <row r="22" spans="1:30" hidden="1" x14ac:dyDescent="0.25">
      <c r="A22" s="29"/>
      <c r="C22" s="9" t="s">
        <v>37</v>
      </c>
      <c r="D22" s="150">
        <f>0.05*'Project Summary'!M12</f>
        <v>2.5000000000000001E-2</v>
      </c>
      <c r="E22" s="9" t="s">
        <v>353</v>
      </c>
      <c r="F22" s="11"/>
      <c r="AC22" s="155"/>
      <c r="AD22" s="155"/>
    </row>
    <row r="23" spans="1:30" hidden="1" x14ac:dyDescent="0.25">
      <c r="A23" s="29"/>
      <c r="AC23" s="155"/>
      <c r="AD23" s="155"/>
    </row>
    <row r="24" spans="1:30" hidden="1" x14ac:dyDescent="0.25">
      <c r="A24" s="29"/>
      <c r="C24" s="205" t="s">
        <v>87</v>
      </c>
      <c r="D24" s="205" t="s">
        <v>331</v>
      </c>
      <c r="E24" s="205" t="s">
        <v>162</v>
      </c>
      <c r="AC24" s="155"/>
      <c r="AD24" s="155"/>
    </row>
    <row r="25" spans="1:30" hidden="1" x14ac:dyDescent="0.25">
      <c r="A25" s="29"/>
      <c r="C25" s="52" t="s">
        <v>131</v>
      </c>
      <c r="D25" s="45" t="s">
        <v>354</v>
      </c>
      <c r="E25" s="52" t="s">
        <v>131</v>
      </c>
      <c r="AC25" s="155"/>
      <c r="AD25" s="155"/>
    </row>
    <row r="26" spans="1:30" hidden="1" x14ac:dyDescent="0.25">
      <c r="A26" s="29"/>
      <c r="C26" s="199" t="s">
        <v>233</v>
      </c>
      <c r="D26" s="45" t="s">
        <v>355</v>
      </c>
      <c r="E26" s="199" t="s">
        <v>132</v>
      </c>
      <c r="AC26" s="155"/>
      <c r="AD26" s="155"/>
    </row>
    <row r="27" spans="1:30" x14ac:dyDescent="0.25">
      <c r="A27" s="155"/>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row>
    <row r="28" spans="1:30" x14ac:dyDescent="0.25">
      <c r="A28" s="155"/>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row>
    <row r="30" spans="1:30" x14ac:dyDescent="0.25">
      <c r="M30" s="201"/>
      <c r="N30" s="201"/>
      <c r="O30" s="201"/>
    </row>
    <row r="34" spans="15:15" x14ac:dyDescent="0.25">
      <c r="O34" s="200"/>
    </row>
    <row r="53" spans="13:13" x14ac:dyDescent="0.25">
      <c r="M53" s="200"/>
    </row>
    <row r="54" spans="13:13" x14ac:dyDescent="0.25">
      <c r="M54" s="200"/>
    </row>
    <row r="55" spans="13:13" x14ac:dyDescent="0.25">
      <c r="M55" s="200"/>
    </row>
    <row r="56" spans="13:13" x14ac:dyDescent="0.25">
      <c r="M56" s="200"/>
    </row>
    <row r="57" spans="13:13" x14ac:dyDescent="0.25">
      <c r="M57" s="200"/>
    </row>
    <row r="58" spans="13:13" x14ac:dyDescent="0.25">
      <c r="M58" s="200"/>
    </row>
    <row r="59" spans="13:13" x14ac:dyDescent="0.25">
      <c r="M59" s="200"/>
    </row>
    <row r="60" spans="13:13" x14ac:dyDescent="0.25">
      <c r="M60" s="200"/>
    </row>
    <row r="61" spans="13:13" x14ac:dyDescent="0.25">
      <c r="M61" s="200"/>
    </row>
    <row r="62" spans="13:13" x14ac:dyDescent="0.25">
      <c r="M62" s="200"/>
    </row>
    <row r="63" spans="13:13" x14ac:dyDescent="0.25">
      <c r="M63" s="200"/>
    </row>
    <row r="64" spans="13:13" x14ac:dyDescent="0.25">
      <c r="M64" s="200"/>
    </row>
    <row r="65" spans="13:13" x14ac:dyDescent="0.25">
      <c r="M65" s="200"/>
    </row>
    <row r="66" spans="13:13" x14ac:dyDescent="0.25">
      <c r="M66" s="200"/>
    </row>
    <row r="67" spans="13:13" x14ac:dyDescent="0.25">
      <c r="M67" s="200"/>
    </row>
    <row r="68" spans="13:13" x14ac:dyDescent="0.25">
      <c r="M68" s="200"/>
    </row>
    <row r="69" spans="13:13" x14ac:dyDescent="0.25">
      <c r="M69" s="200"/>
    </row>
    <row r="70" spans="13:13" x14ac:dyDescent="0.25">
      <c r="M70" s="200"/>
    </row>
    <row r="71" spans="13:13" x14ac:dyDescent="0.25">
      <c r="M71" s="200"/>
    </row>
    <row r="72" spans="13:13" x14ac:dyDescent="0.25">
      <c r="M72" s="200"/>
    </row>
    <row r="73" spans="13:13" x14ac:dyDescent="0.25">
      <c r="M73" s="200"/>
    </row>
    <row r="74" spans="13:13" x14ac:dyDescent="0.25">
      <c r="M74" s="200"/>
    </row>
    <row r="75" spans="13:13" x14ac:dyDescent="0.25">
      <c r="M75" s="200"/>
    </row>
    <row r="76" spans="13:13" x14ac:dyDescent="0.25">
      <c r="M76" s="200"/>
    </row>
    <row r="77" spans="13:13" x14ac:dyDescent="0.25">
      <c r="M77" s="200"/>
    </row>
    <row r="78" spans="13:13" x14ac:dyDescent="0.25">
      <c r="M78" s="200"/>
    </row>
    <row r="79" spans="13:13" x14ac:dyDescent="0.25">
      <c r="M79" s="200"/>
    </row>
    <row r="80" spans="13:13" x14ac:dyDescent="0.25">
      <c r="M80" s="200"/>
    </row>
    <row r="81" spans="13:13" x14ac:dyDescent="0.25">
      <c r="M81" s="200"/>
    </row>
    <row r="82" spans="13:13" x14ac:dyDescent="0.25">
      <c r="M82" s="200"/>
    </row>
    <row r="83" spans="13:13" x14ac:dyDescent="0.25">
      <c r="M83" s="200"/>
    </row>
    <row r="84" spans="13:13" x14ac:dyDescent="0.25">
      <c r="M84" s="200"/>
    </row>
    <row r="85" spans="13:13" x14ac:dyDescent="0.25">
      <c r="M85" s="200"/>
    </row>
    <row r="86" spans="13:13" x14ac:dyDescent="0.25">
      <c r="M86" s="200"/>
    </row>
    <row r="87" spans="13:13" x14ac:dyDescent="0.25">
      <c r="M87" s="200"/>
    </row>
    <row r="88" spans="13:13" x14ac:dyDescent="0.25">
      <c r="M88" s="200"/>
    </row>
    <row r="89" spans="13:13" x14ac:dyDescent="0.25">
      <c r="M89" s="200"/>
    </row>
    <row r="90" spans="13:13" x14ac:dyDescent="0.25">
      <c r="M90" s="200"/>
    </row>
    <row r="91" spans="13:13" x14ac:dyDescent="0.25">
      <c r="M91" s="200"/>
    </row>
    <row r="92" spans="13:13" x14ac:dyDescent="0.25">
      <c r="M92" s="200"/>
    </row>
    <row r="93" spans="13:13" x14ac:dyDescent="0.25">
      <c r="M93" s="200"/>
    </row>
    <row r="94" spans="13:13" x14ac:dyDescent="0.25">
      <c r="M94" s="200"/>
    </row>
    <row r="95" spans="13:13" x14ac:dyDescent="0.25">
      <c r="M95" s="200"/>
    </row>
    <row r="96" spans="13:13" x14ac:dyDescent="0.25">
      <c r="M96" s="200"/>
    </row>
  </sheetData>
  <sheetProtection algorithmName="SHA-512" hashValue="2OOaX+cdKQwSIBTG2viUjWcBW6CIm5l5I8kUvYS+4fHCSFVtzOAj5GQPuAbQ6gJ0kJ/9tCKMGVuCxKbA2J8mcg==" saltValue="X341EtrApFqBPFEI7uXXWA==" spinCount="100000" sheet="1" selectLockedCells="1"/>
  <mergeCells count="3">
    <mergeCell ref="B3:C3"/>
    <mergeCell ref="D3:J4"/>
    <mergeCell ref="B2:X2"/>
  </mergeCells>
  <conditionalFormatting sqref="G8:H15">
    <cfRule type="expression" dxfId="4" priority="2" stopIfTrue="1">
      <formula>IF($E8=$D$26, TRUE, FALSE)</formula>
    </cfRule>
  </conditionalFormatting>
  <conditionalFormatting sqref="I8:I15">
    <cfRule type="expression" dxfId="3" priority="1" stopIfTrue="1">
      <formula>IF($E8=$D$25, TRUE, FALSE)</formula>
    </cfRule>
  </conditionalFormatting>
  <conditionalFormatting sqref="M8:M15">
    <cfRule type="expression" dxfId="2" priority="5" stopIfTrue="1">
      <formula>IF($E8=$D$26, TRUE, FALSE)</formula>
    </cfRule>
  </conditionalFormatting>
  <conditionalFormatting sqref="N8:O15">
    <cfRule type="expression" dxfId="1" priority="4" stopIfTrue="1">
      <formula>IF($E8=$D$25, TRUE, FALSE)</formula>
    </cfRule>
  </conditionalFormatting>
  <dataValidations count="5">
    <dataValidation type="whole" allowBlank="1" showInputMessage="1" showErrorMessage="1" sqref="M8:M15 G8:H15" xr:uid="{00000000-0002-0000-0B00-000002000000}">
      <formula1>0</formula1>
      <formula2>8760</formula2>
    </dataValidation>
    <dataValidation type="whole" allowBlank="1" showInputMessage="1" showErrorMessage="1" sqref="N8:N15 I8:I15" xr:uid="{00000000-0002-0000-0B00-000003000000}">
      <formula1>0</formula1>
      <formula2>24</formula2>
    </dataValidation>
    <dataValidation type="list" allowBlank="1" showInputMessage="1" showErrorMessage="1" sqref="E8:E15" xr:uid="{00000000-0002-0000-0B00-000001000000}">
      <formula1>$D$25:$D$26</formula1>
    </dataValidation>
    <dataValidation type="list" allowBlank="1" showInputMessage="1" showErrorMessage="1" sqref="D9:D15" xr:uid="{0F997B96-ADA4-4E15-B801-4AA06192DF82}">
      <formula1>$C$25</formula1>
    </dataValidation>
    <dataValidation type="list" allowBlank="1" showInputMessage="1" showErrorMessage="1" sqref="D8" xr:uid="{1933E8F2-6EE8-454C-A1CC-146E35EA288B}">
      <formula1>$C$25:$C$26</formula1>
    </dataValidation>
  </dataValidations>
  <hyperlinks>
    <hyperlink ref="B3" location="'Calculator Index'!A1" display="Return to Index" xr:uid="{00000000-0004-0000-0B00-000000000000}"/>
    <hyperlink ref="B3:C3" location="'Project Summary'!A1" display="Return to Index" xr:uid="{00000000-0004-0000-0B00-000001000000}"/>
  </hyperlink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BF924"/>
  <sheetViews>
    <sheetView workbookViewId="0"/>
  </sheetViews>
  <sheetFormatPr defaultColWidth="9.140625" defaultRowHeight="15" x14ac:dyDescent="0.25"/>
  <cols>
    <col min="1" max="1" width="10.42578125" customWidth="1"/>
    <col min="2" max="2" width="29.42578125" bestFit="1" customWidth="1"/>
    <col min="3" max="3" width="22" customWidth="1"/>
    <col min="4" max="4" width="30.5703125" style="100" bestFit="1" customWidth="1"/>
    <col min="5" max="8" width="22" customWidth="1"/>
    <col min="9" max="9" width="12.5703125" customWidth="1"/>
    <col min="10" max="10" width="18.28515625" customWidth="1"/>
    <col min="11" max="11" width="13.42578125" customWidth="1"/>
    <col min="12" max="12" width="14.28515625" bestFit="1" customWidth="1"/>
    <col min="13" max="13" width="19.42578125" customWidth="1"/>
    <col min="14" max="14" width="16.140625" customWidth="1"/>
    <col min="15" max="15" width="20.140625" bestFit="1" customWidth="1"/>
    <col min="16" max="16" width="14.85546875" customWidth="1"/>
    <col min="17" max="17" width="11.42578125" customWidth="1"/>
    <col min="18" max="18" width="15.7109375" customWidth="1"/>
    <col min="19" max="19" width="16.85546875" customWidth="1"/>
    <col min="20" max="20" width="16.42578125" customWidth="1"/>
    <col min="21" max="21" width="19.140625" bestFit="1" customWidth="1"/>
    <col min="22" max="22" width="14.140625" customWidth="1"/>
    <col min="23" max="24" width="11" customWidth="1"/>
    <col min="25" max="25" width="13.28515625" customWidth="1"/>
    <col min="26" max="26" width="14.28515625" customWidth="1"/>
    <col min="27" max="27" width="12.28515625" customWidth="1"/>
    <col min="28" max="28" width="44.85546875" style="170" customWidth="1"/>
    <col min="29" max="29" width="21.28515625" style="170" customWidth="1"/>
    <col min="30" max="30" width="10.28515625" style="170" customWidth="1"/>
    <col min="31" max="31" width="10.140625" style="170" customWidth="1"/>
    <col min="32" max="32" width="11" style="170" customWidth="1"/>
    <col min="33" max="33" width="8.28515625" style="170" customWidth="1"/>
    <col min="34" max="34" width="21.28515625" style="170" customWidth="1"/>
    <col min="35" max="35" width="21.42578125" style="170" customWidth="1"/>
    <col min="36" max="36" width="16.140625" style="170" customWidth="1"/>
    <col min="37" max="37" width="10.28515625" customWidth="1"/>
    <col min="38" max="38" width="9.7109375" bestFit="1" customWidth="1"/>
    <col min="39" max="39" width="8.28515625" customWidth="1"/>
    <col min="43" max="43" width="12.85546875" style="167" customWidth="1"/>
    <col min="44" max="44" width="25" style="167" customWidth="1"/>
    <col min="45" max="45" width="9.140625" style="167" customWidth="1"/>
    <col min="46" max="46" width="10.42578125" style="167" customWidth="1"/>
    <col min="47" max="47" width="11.42578125" style="167" customWidth="1"/>
    <col min="48" max="48" width="14.140625" style="167" customWidth="1"/>
    <col min="49" max="49" width="16.140625" customWidth="1"/>
    <col min="50" max="50" width="28.5703125" bestFit="1" customWidth="1"/>
    <col min="51" max="51" width="14.85546875" customWidth="1"/>
    <col min="52" max="52" width="18.28515625" customWidth="1"/>
    <col min="53" max="53" width="13.28515625" customWidth="1"/>
    <col min="54" max="54" width="10" customWidth="1"/>
    <col min="55" max="55" width="11.5703125" customWidth="1"/>
    <col min="56" max="56" width="11.42578125" customWidth="1"/>
    <col min="57" max="57" width="11.28515625" customWidth="1"/>
    <col min="58" max="58" width="23.140625" customWidth="1"/>
  </cols>
  <sheetData>
    <row r="1" spans="1:58" s="100" customFormat="1" ht="45" x14ac:dyDescent="0.25">
      <c r="A1" s="100" t="s">
        <v>356</v>
      </c>
      <c r="B1" s="100" t="s">
        <v>357</v>
      </c>
      <c r="C1" s="100" t="s">
        <v>358</v>
      </c>
      <c r="D1" s="100" t="s">
        <v>359</v>
      </c>
      <c r="E1" s="100" t="s">
        <v>360</v>
      </c>
      <c r="F1" s="100" t="s">
        <v>361</v>
      </c>
      <c r="G1" s="100" t="s">
        <v>44</v>
      </c>
      <c r="H1" s="100" t="s">
        <v>42</v>
      </c>
      <c r="I1" s="167" t="s">
        <v>362</v>
      </c>
      <c r="J1" s="167" t="s">
        <v>363</v>
      </c>
      <c r="K1" s="167" t="s">
        <v>364</v>
      </c>
      <c r="L1" s="167" t="s">
        <v>41</v>
      </c>
      <c r="M1" s="167" t="s">
        <v>27</v>
      </c>
      <c r="N1" s="167" t="s">
        <v>365</v>
      </c>
      <c r="O1" s="167" t="s">
        <v>28</v>
      </c>
      <c r="P1" s="167" t="s">
        <v>257</v>
      </c>
      <c r="Q1" s="167" t="s">
        <v>124</v>
      </c>
      <c r="R1" s="167" t="s">
        <v>88</v>
      </c>
      <c r="S1" s="167" t="s">
        <v>89</v>
      </c>
      <c r="T1" s="167" t="s">
        <v>366</v>
      </c>
      <c r="U1" s="167" t="s">
        <v>367</v>
      </c>
      <c r="V1" s="100" t="s">
        <v>146</v>
      </c>
      <c r="W1" s="100" t="s">
        <v>143</v>
      </c>
      <c r="X1" s="100" t="s">
        <v>368</v>
      </c>
      <c r="Y1" s="167" t="s">
        <v>369</v>
      </c>
      <c r="Z1" s="167" t="s">
        <v>370</v>
      </c>
      <c r="AA1" s="167" t="s">
        <v>371</v>
      </c>
      <c r="AB1" s="167" t="s">
        <v>163</v>
      </c>
      <c r="AC1" s="167" t="s">
        <v>216</v>
      </c>
      <c r="AD1" s="167" t="s">
        <v>372</v>
      </c>
      <c r="AE1" s="167" t="s">
        <v>373</v>
      </c>
      <c r="AF1" s="167" t="s">
        <v>374</v>
      </c>
      <c r="AG1" s="167" t="s">
        <v>375</v>
      </c>
      <c r="AH1" s="167" t="s">
        <v>376</v>
      </c>
      <c r="AI1" s="167" t="s">
        <v>377</v>
      </c>
      <c r="AJ1" s="167" t="s">
        <v>378</v>
      </c>
      <c r="AK1" s="167" t="s">
        <v>379</v>
      </c>
      <c r="AL1" s="167" t="s">
        <v>380</v>
      </c>
      <c r="AM1" s="167" t="s">
        <v>381</v>
      </c>
      <c r="AN1" s="167" t="s">
        <v>243</v>
      </c>
      <c r="AO1" s="167" t="s">
        <v>382</v>
      </c>
      <c r="AP1" s="167" t="s">
        <v>383</v>
      </c>
      <c r="AQ1" s="167" t="s">
        <v>384</v>
      </c>
      <c r="AR1" s="167" t="s">
        <v>269</v>
      </c>
      <c r="AS1" s="167" t="s">
        <v>270</v>
      </c>
      <c r="AT1" s="167" t="s">
        <v>277</v>
      </c>
      <c r="AU1" s="167" t="s">
        <v>275</v>
      </c>
      <c r="AV1" s="167" t="s">
        <v>276</v>
      </c>
      <c r="AW1" s="167" t="s">
        <v>385</v>
      </c>
      <c r="AX1" s="167" t="s">
        <v>386</v>
      </c>
      <c r="AY1" s="167" t="s">
        <v>387</v>
      </c>
      <c r="AZ1" s="167" t="s">
        <v>388</v>
      </c>
      <c r="BA1" s="167" t="s">
        <v>389</v>
      </c>
      <c r="BB1" s="167" t="s">
        <v>332</v>
      </c>
      <c r="BC1" s="167" t="s">
        <v>390</v>
      </c>
      <c r="BD1" s="167" t="s">
        <v>391</v>
      </c>
      <c r="BE1" s="167" t="s">
        <v>392</v>
      </c>
      <c r="BF1" s="167" t="s">
        <v>393</v>
      </c>
    </row>
    <row r="2" spans="1:58" x14ac:dyDescent="0.25">
      <c r="A2" s="100" t="str">
        <f>IF(B2="", "", 'Project Summary'!T37)</f>
        <v/>
      </c>
      <c r="B2" s="100" t="str">
        <f>IF('Milker Takeoffs'!O8="", "", 'Project Summary'!$M$120)</f>
        <v/>
      </c>
      <c r="C2" s="100" t="str">
        <f>IF(B2="", "", 'Project Summary'!$E$11)</f>
        <v/>
      </c>
      <c r="D2" s="100" t="str">
        <f>IF(A2="", "", CONCATENATE('Project Summary'!$E$8, " - ", 'Project Summary'!$E$11))</f>
        <v/>
      </c>
      <c r="E2" s="100" t="str">
        <f>IF(B2="", "", "FPAGPR")</f>
        <v/>
      </c>
      <c r="F2" s="100" t="str">
        <f>IF(B2="", "", 'Project Summary'!$E$12)</f>
        <v/>
      </c>
      <c r="G2" s="100" t="str">
        <f>IF(B2="","",VLOOKUP(B2,'Project Summary'!$M$120:$N$127,2,FALSE))</f>
        <v/>
      </c>
      <c r="H2" s="100" t="str">
        <f>IF(B2="", "", 'Project Summary'!R38)</f>
        <v/>
      </c>
      <c r="I2" s="168" t="str">
        <f>IF(B2="", "", Instructions!$N$2)</f>
        <v/>
      </c>
      <c r="J2" t="str">
        <f>IF(B2="", "", 'Milker Takeoffs'!D8)</f>
        <v/>
      </c>
      <c r="K2" s="99" t="str">
        <f>IF(B2="", "", 'Milker Takeoffs'!I8)</f>
        <v/>
      </c>
      <c r="L2" s="168" t="str">
        <f>IF(B2="", "", 'Milker Takeoffs'!O8)</f>
        <v/>
      </c>
      <c r="M2" s="168" t="str">
        <f>IF(B2="", "", 'Milker Takeoffs'!M8)</f>
        <v/>
      </c>
      <c r="N2" s="168" t="str">
        <f>IF(B2="", "", M2)</f>
        <v/>
      </c>
      <c r="O2" s="168" t="str">
        <f>IF(B2="", "", 'Milker Takeoffs'!N8)</f>
        <v/>
      </c>
      <c r="P2" s="169" t="str">
        <f>IF(B2="", "", 'Milker Takeoffs'!K8)</f>
        <v/>
      </c>
      <c r="Q2" s="99" t="str">
        <f>IF(B2="", "", 'Milker Takeoffs'!J8)</f>
        <v/>
      </c>
      <c r="R2" s="99" t="str">
        <f>IF(B2="", "", 'Milker Takeoffs'!E8)</f>
        <v/>
      </c>
      <c r="S2" s="99" t="str">
        <f>IF(B2="", "", 'Milker Takeoffs'!F8)</f>
        <v/>
      </c>
      <c r="T2" s="2" t="str">
        <f>IF(B2="", "", 'Milker Takeoffs'!H8)</f>
        <v/>
      </c>
      <c r="U2" s="100"/>
      <c r="AJ2" s="167"/>
      <c r="AK2" s="167"/>
      <c r="AL2" s="167"/>
      <c r="AM2" s="167"/>
      <c r="AN2" s="167"/>
      <c r="AO2" s="167"/>
      <c r="AP2" s="167"/>
    </row>
    <row r="3" spans="1:58" x14ac:dyDescent="0.25">
      <c r="A3" s="100" t="str">
        <f>IF(B3="", "", 'Project Summary'!T38)</f>
        <v/>
      </c>
      <c r="B3" s="100" t="str">
        <f>IF('Milker Takeoffs'!O9="", "", 'Project Summary'!$M$120)</f>
        <v/>
      </c>
      <c r="C3" s="100" t="str">
        <f>IF(B3="", "", 'Project Summary'!$E$11)</f>
        <v/>
      </c>
      <c r="D3" s="100" t="str">
        <f>IF(A3="", "", CONCATENATE('Project Summary'!$E$8, " - ", 'Project Summary'!$E$11))</f>
        <v/>
      </c>
      <c r="E3" s="100" t="str">
        <f t="shared" ref="E3:E65" si="0">IF(B3="", "", "FPAGPR")</f>
        <v/>
      </c>
      <c r="F3" s="100" t="str">
        <f>IF(B3="", "", 'Project Summary'!$E$12)</f>
        <v/>
      </c>
      <c r="G3" s="100" t="str">
        <f>IF(B3="","",VLOOKUP(B3,'Project Summary'!$M$120:$N$127,2,FALSE))</f>
        <v/>
      </c>
      <c r="H3" s="100" t="str">
        <f>IF(B3="", "", 'Project Summary'!R39)</f>
        <v/>
      </c>
      <c r="I3" s="168" t="str">
        <f>IF(B3="", "", Instructions!$N$2)</f>
        <v/>
      </c>
      <c r="J3" t="str">
        <f>IF(B3="", "", 'Milker Takeoffs'!D9)</f>
        <v/>
      </c>
      <c r="K3" s="99" t="str">
        <f>IF(B3="", "", 'Milker Takeoffs'!I9)</f>
        <v/>
      </c>
      <c r="L3" s="168" t="str">
        <f>IF(B3="", "", 'Milker Takeoffs'!O9)</f>
        <v/>
      </c>
      <c r="M3" s="168" t="str">
        <f>IF(B3="", "", 'Milker Takeoffs'!M9)</f>
        <v/>
      </c>
      <c r="N3" s="168" t="str">
        <f t="shared" ref="N3:N9" si="1">IF(B3="", "", M3)</f>
        <v/>
      </c>
      <c r="O3" s="168" t="str">
        <f>IF(B3="", "", 'Milker Takeoffs'!N9)</f>
        <v/>
      </c>
      <c r="P3" s="169" t="str">
        <f>IF(B3="", "", 'Milker Takeoffs'!K9)</f>
        <v/>
      </c>
      <c r="Q3" s="99" t="str">
        <f>IF(B3="", "", 'Milker Takeoffs'!J9)</f>
        <v/>
      </c>
      <c r="R3" s="99" t="str">
        <f>IF(B3="", "", 'Milker Takeoffs'!E9)</f>
        <v/>
      </c>
      <c r="S3" s="99" t="str">
        <f>IF(B3="", "", 'Milker Takeoffs'!F9)</f>
        <v/>
      </c>
      <c r="T3" s="2" t="str">
        <f>IF(B3="", "", 'Milker Takeoffs'!H9)</f>
        <v/>
      </c>
      <c r="U3" s="100"/>
      <c r="AJ3" s="167"/>
      <c r="AK3" s="167"/>
      <c r="AL3" s="167"/>
      <c r="AM3" s="167"/>
      <c r="AN3" s="167"/>
      <c r="AO3" s="167"/>
      <c r="AP3" s="167"/>
    </row>
    <row r="4" spans="1:58" x14ac:dyDescent="0.25">
      <c r="A4" s="100" t="str">
        <f>IF(B4="", "", 'Project Summary'!T39)</f>
        <v/>
      </c>
      <c r="B4" s="100" t="str">
        <f>IF('Milker Takeoffs'!O10="", "", 'Project Summary'!$M$120)</f>
        <v/>
      </c>
      <c r="C4" s="100" t="str">
        <f>IF(B4="", "", 'Project Summary'!$E$11)</f>
        <v/>
      </c>
      <c r="D4" s="100" t="str">
        <f>IF(A4="", "", CONCATENATE('Project Summary'!$E$8, " - ", 'Project Summary'!$E$11))</f>
        <v/>
      </c>
      <c r="E4" s="100" t="str">
        <f t="shared" si="0"/>
        <v/>
      </c>
      <c r="F4" s="100" t="str">
        <f>IF(B4="", "", 'Project Summary'!$E$12)</f>
        <v/>
      </c>
      <c r="G4" s="100" t="str">
        <f>IF(B4="","",VLOOKUP(B4,'Project Summary'!$M$120:$N$127,2,FALSE))</f>
        <v/>
      </c>
      <c r="H4" s="100" t="str">
        <f>IF(B4="", "", 'Project Summary'!R40)</f>
        <v/>
      </c>
      <c r="I4" s="168" t="str">
        <f>IF(B4="", "", Instructions!$N$2)</f>
        <v/>
      </c>
      <c r="J4" t="str">
        <f>IF(B4="", "", 'Milker Takeoffs'!D10)</f>
        <v/>
      </c>
      <c r="K4" s="99" t="str">
        <f>IF(B4="", "", 'Milker Takeoffs'!I10)</f>
        <v/>
      </c>
      <c r="L4" s="168" t="str">
        <f>IF(B4="", "", 'Milker Takeoffs'!O10)</f>
        <v/>
      </c>
      <c r="M4" s="168" t="str">
        <f>IF(B4="", "", 'Milker Takeoffs'!M10)</f>
        <v/>
      </c>
      <c r="N4" s="168" t="str">
        <f t="shared" si="1"/>
        <v/>
      </c>
      <c r="O4" s="168" t="str">
        <f>IF(B4="", "", 'Milker Takeoffs'!N10)</f>
        <v/>
      </c>
      <c r="P4" s="169" t="str">
        <f>IF(B4="", "", 'Milker Takeoffs'!K10)</f>
        <v/>
      </c>
      <c r="Q4" s="99" t="str">
        <f>IF(B4="", "", 'Milker Takeoffs'!J10)</f>
        <v/>
      </c>
      <c r="R4" s="99" t="str">
        <f>IF(B4="", "", 'Milker Takeoffs'!E10)</f>
        <v/>
      </c>
      <c r="S4" s="99" t="str">
        <f>IF(B4="", "", 'Milker Takeoffs'!F10)</f>
        <v/>
      </c>
      <c r="T4" s="2" t="str">
        <f>IF(B4="", "", 'Milker Takeoffs'!H10)</f>
        <v/>
      </c>
      <c r="U4" s="100"/>
      <c r="AJ4" s="167"/>
      <c r="AK4" s="167"/>
      <c r="AL4" s="167"/>
      <c r="AM4" s="167"/>
    </row>
    <row r="5" spans="1:58" x14ac:dyDescent="0.25">
      <c r="A5" s="100" t="str">
        <f>IF(B5="", "", 'Project Summary'!T40)</f>
        <v/>
      </c>
      <c r="B5" s="100" t="str">
        <f>IF('Milker Takeoffs'!O11="", "", 'Project Summary'!$M$120)</f>
        <v/>
      </c>
      <c r="C5" s="100" t="str">
        <f>IF(B5="", "", 'Project Summary'!$E$11)</f>
        <v/>
      </c>
      <c r="D5" s="100" t="str">
        <f>IF(A5="", "", CONCATENATE('Project Summary'!$E$8, " - ", 'Project Summary'!$E$11))</f>
        <v/>
      </c>
      <c r="E5" s="100" t="str">
        <f t="shared" si="0"/>
        <v/>
      </c>
      <c r="F5" s="100" t="str">
        <f>IF(B5="", "", 'Project Summary'!$E$12)</f>
        <v/>
      </c>
      <c r="G5" s="100" t="str">
        <f>IF(B5="","",VLOOKUP(B5,'Project Summary'!$M$120:$N$127,2,FALSE))</f>
        <v/>
      </c>
      <c r="H5" s="100" t="str">
        <f>IF(B5="", "", 'Project Summary'!R41)</f>
        <v/>
      </c>
      <c r="I5" s="168" t="str">
        <f>IF(B5="", "", Instructions!$N$2)</f>
        <v/>
      </c>
      <c r="J5" t="str">
        <f>IF(B5="", "", 'Milker Takeoffs'!D11)</f>
        <v/>
      </c>
      <c r="K5" s="99" t="str">
        <f>IF(B5="", "", 'Milker Takeoffs'!I11)</f>
        <v/>
      </c>
      <c r="L5" s="168" t="str">
        <f>IF(B5="", "", 'Milker Takeoffs'!O11)</f>
        <v/>
      </c>
      <c r="M5" s="168" t="str">
        <f>IF(B5="", "", 'Milker Takeoffs'!M11)</f>
        <v/>
      </c>
      <c r="N5" s="168" t="str">
        <f t="shared" si="1"/>
        <v/>
      </c>
      <c r="O5" s="168" t="str">
        <f>IF(B5="", "", 'Milker Takeoffs'!N11)</f>
        <v/>
      </c>
      <c r="P5" s="169" t="str">
        <f>IF(B5="", "", 'Milker Takeoffs'!K11)</f>
        <v/>
      </c>
      <c r="Q5" s="99" t="str">
        <f>IF(B5="", "", 'Milker Takeoffs'!J11)</f>
        <v/>
      </c>
      <c r="R5" s="99" t="str">
        <f>IF(B5="", "", 'Milker Takeoffs'!E11)</f>
        <v/>
      </c>
      <c r="S5" s="99" t="str">
        <f>IF(B5="", "", 'Milker Takeoffs'!F11)</f>
        <v/>
      </c>
      <c r="T5" s="2" t="str">
        <f>IF(B5="", "", 'Milker Takeoffs'!H11)</f>
        <v/>
      </c>
      <c r="U5" s="100"/>
      <c r="AJ5" s="167"/>
      <c r="AK5" s="167"/>
      <c r="AL5" s="167"/>
      <c r="AM5" s="167"/>
    </row>
    <row r="6" spans="1:58" x14ac:dyDescent="0.25">
      <c r="A6" s="100" t="str">
        <f>IF(B6="", "", 'Project Summary'!T41)</f>
        <v/>
      </c>
      <c r="B6" s="100" t="str">
        <f>IF('Milker Takeoffs'!O12="", "", 'Project Summary'!$M$120)</f>
        <v/>
      </c>
      <c r="C6" s="100" t="str">
        <f>IF(B6="", "", 'Project Summary'!$E$11)</f>
        <v/>
      </c>
      <c r="D6" s="100" t="str">
        <f>IF(A6="", "", CONCATENATE('Project Summary'!$E$8, " - ", 'Project Summary'!$E$11))</f>
        <v/>
      </c>
      <c r="E6" s="100" t="str">
        <f t="shared" si="0"/>
        <v/>
      </c>
      <c r="F6" s="100" t="str">
        <f>IF(B6="", "", 'Project Summary'!$E$12)</f>
        <v/>
      </c>
      <c r="G6" s="100" t="str">
        <f>IF(B6="","",VLOOKUP(B6,'Project Summary'!$M$120:$N$127,2,FALSE))</f>
        <v/>
      </c>
      <c r="H6" s="100" t="str">
        <f>IF(B6="", "", 'Project Summary'!R42)</f>
        <v/>
      </c>
      <c r="I6" s="168" t="str">
        <f>IF(B6="", "", Instructions!$N$2)</f>
        <v/>
      </c>
      <c r="J6" t="str">
        <f>IF(B6="", "", 'Milker Takeoffs'!D12)</f>
        <v/>
      </c>
      <c r="K6" s="99" t="str">
        <f>IF(B6="", "", 'Milker Takeoffs'!I12)</f>
        <v/>
      </c>
      <c r="L6" s="168" t="str">
        <f>IF(B6="", "", 'Milker Takeoffs'!O12)</f>
        <v/>
      </c>
      <c r="M6" s="168" t="str">
        <f>IF(B6="", "", 'Milker Takeoffs'!M12)</f>
        <v/>
      </c>
      <c r="N6" s="168" t="str">
        <f t="shared" si="1"/>
        <v/>
      </c>
      <c r="O6" s="168" t="str">
        <f>IF(B6="", "", 'Milker Takeoffs'!N12)</f>
        <v/>
      </c>
      <c r="P6" s="169" t="str">
        <f>IF(B6="", "", 'Milker Takeoffs'!K12)</f>
        <v/>
      </c>
      <c r="Q6" s="99" t="str">
        <f>IF(B6="", "", 'Milker Takeoffs'!J12)</f>
        <v/>
      </c>
      <c r="R6" s="99" t="str">
        <f>IF(B6="", "", 'Milker Takeoffs'!E12)</f>
        <v/>
      </c>
      <c r="S6" s="99" t="str">
        <f>IF(B6="", "", 'Milker Takeoffs'!F12)</f>
        <v/>
      </c>
      <c r="T6" s="2" t="str">
        <f>IF(B6="", "", 'Milker Takeoffs'!H12)</f>
        <v/>
      </c>
      <c r="U6" s="100"/>
      <c r="AJ6" s="167"/>
      <c r="AK6" s="167"/>
      <c r="AL6" s="167"/>
      <c r="AM6" s="167"/>
    </row>
    <row r="7" spans="1:58" x14ac:dyDescent="0.25">
      <c r="A7" s="100" t="str">
        <f>IF(B7="", "", 'Project Summary'!T42)</f>
        <v/>
      </c>
      <c r="B7" s="100" t="str">
        <f>IF('Milker Takeoffs'!O13="", "", 'Project Summary'!$M$120)</f>
        <v/>
      </c>
      <c r="C7" s="100" t="str">
        <f>IF(B7="", "", 'Project Summary'!$E$11)</f>
        <v/>
      </c>
      <c r="D7" s="100" t="str">
        <f>IF(A7="", "", CONCATENATE('Project Summary'!$E$8, " - ", 'Project Summary'!$E$11))</f>
        <v/>
      </c>
      <c r="E7" s="100" t="str">
        <f t="shared" si="0"/>
        <v/>
      </c>
      <c r="F7" s="100" t="str">
        <f>IF(B7="", "", 'Project Summary'!$E$12)</f>
        <v/>
      </c>
      <c r="G7" s="100" t="str">
        <f>IF(B7="","",VLOOKUP(B7,'Project Summary'!$M$120:$N$127,2,FALSE))</f>
        <v/>
      </c>
      <c r="H7" s="100" t="str">
        <f>IF(B7="", "", 'Project Summary'!R43)</f>
        <v/>
      </c>
      <c r="I7" s="168" t="str">
        <f>IF(B7="", "", Instructions!$N$2)</f>
        <v/>
      </c>
      <c r="J7" t="str">
        <f>IF(B7="", "", 'Milker Takeoffs'!D13)</f>
        <v/>
      </c>
      <c r="K7" s="99" t="str">
        <f>IF(B7="", "", 'Milker Takeoffs'!I13)</f>
        <v/>
      </c>
      <c r="L7" s="168" t="str">
        <f>IF(B7="", "", 'Milker Takeoffs'!O13)</f>
        <v/>
      </c>
      <c r="M7" s="168" t="str">
        <f>IF(B7="", "", 'Milker Takeoffs'!M13)</f>
        <v/>
      </c>
      <c r="N7" s="168" t="str">
        <f t="shared" si="1"/>
        <v/>
      </c>
      <c r="O7" s="168" t="str">
        <f>IF(B7="", "", 'Milker Takeoffs'!N13)</f>
        <v/>
      </c>
      <c r="P7" s="169" t="str">
        <f>IF(B7="", "", 'Milker Takeoffs'!K13)</f>
        <v/>
      </c>
      <c r="Q7" s="99" t="str">
        <f>IF(B7="", "", 'Milker Takeoffs'!J13)</f>
        <v/>
      </c>
      <c r="R7" s="99" t="str">
        <f>IF(B7="", "", 'Milker Takeoffs'!E13)</f>
        <v/>
      </c>
      <c r="S7" s="99" t="str">
        <f>IF(B7="", "", 'Milker Takeoffs'!F13)</f>
        <v/>
      </c>
      <c r="T7" s="2" t="str">
        <f>IF(B7="", "", 'Milker Takeoffs'!H13)</f>
        <v/>
      </c>
      <c r="U7" s="100"/>
    </row>
    <row r="8" spans="1:58" x14ac:dyDescent="0.25">
      <c r="A8" s="100" t="str">
        <f>IF(B8="", "", 'Project Summary'!T43)</f>
        <v/>
      </c>
      <c r="B8" s="100" t="str">
        <f>IF('Milker Takeoffs'!O14="", "", 'Project Summary'!$M$120)</f>
        <v/>
      </c>
      <c r="C8" s="100" t="str">
        <f>IF(B8="", "", 'Project Summary'!$E$11)</f>
        <v/>
      </c>
      <c r="D8" s="100" t="str">
        <f>IF(A8="", "", CONCATENATE('Project Summary'!$E$8, " - ", 'Project Summary'!$E$11))</f>
        <v/>
      </c>
      <c r="E8" s="100" t="str">
        <f t="shared" si="0"/>
        <v/>
      </c>
      <c r="F8" s="100" t="str">
        <f>IF(B8="", "", 'Project Summary'!$E$12)</f>
        <v/>
      </c>
      <c r="G8" s="100" t="str">
        <f>IF(B8="","",VLOOKUP(B8,'Project Summary'!$M$120:$N$127,2,FALSE))</f>
        <v/>
      </c>
      <c r="H8" s="100" t="str">
        <f>IF(B8="", "", 'Project Summary'!R44)</f>
        <v/>
      </c>
      <c r="I8" s="168" t="str">
        <f>IF(B8="", "", Instructions!$N$2)</f>
        <v/>
      </c>
      <c r="J8" t="str">
        <f>IF(B8="", "", 'Milker Takeoffs'!D14)</f>
        <v/>
      </c>
      <c r="K8" s="99" t="str">
        <f>IF(B8="", "", 'Milker Takeoffs'!I14)</f>
        <v/>
      </c>
      <c r="L8" s="168" t="str">
        <f>IF(B8="", "", 'Milker Takeoffs'!O14)</f>
        <v/>
      </c>
      <c r="M8" s="168" t="str">
        <f>IF(B8="", "", 'Milker Takeoffs'!M14)</f>
        <v/>
      </c>
      <c r="N8" s="168" t="str">
        <f t="shared" si="1"/>
        <v/>
      </c>
      <c r="O8" s="168" t="str">
        <f>IF(B8="", "", 'Milker Takeoffs'!N14)</f>
        <v/>
      </c>
      <c r="P8" s="169" t="str">
        <f>IF(B8="", "", 'Milker Takeoffs'!K14)</f>
        <v/>
      </c>
      <c r="Q8" s="99" t="str">
        <f>IF(B8="", "", 'Milker Takeoffs'!J14)</f>
        <v/>
      </c>
      <c r="R8" s="99" t="str">
        <f>IF(B8="", "", 'Milker Takeoffs'!E14)</f>
        <v/>
      </c>
      <c r="S8" s="99" t="str">
        <f>IF(B8="", "", 'Milker Takeoffs'!F14)</f>
        <v/>
      </c>
      <c r="T8" s="2" t="str">
        <f>IF(B8="", "", 'Milker Takeoffs'!H14)</f>
        <v/>
      </c>
      <c r="U8" s="100"/>
    </row>
    <row r="9" spans="1:58" x14ac:dyDescent="0.25">
      <c r="A9" s="100" t="str">
        <f>IF(B9="", "", 'Project Summary'!T44)</f>
        <v/>
      </c>
      <c r="B9" s="100" t="str">
        <f>IF('Milker Takeoffs'!O15="", "", 'Project Summary'!$M$120)</f>
        <v/>
      </c>
      <c r="C9" s="100" t="str">
        <f>IF(B9="", "", 'Project Summary'!$E$11)</f>
        <v/>
      </c>
      <c r="D9" s="100" t="str">
        <f>IF(A9="", "", CONCATENATE('Project Summary'!$E$8, " - ", 'Project Summary'!$E$11))</f>
        <v/>
      </c>
      <c r="E9" s="100" t="str">
        <f t="shared" si="0"/>
        <v/>
      </c>
      <c r="F9" s="100" t="str">
        <f>IF(B9="", "", 'Project Summary'!$E$12)</f>
        <v/>
      </c>
      <c r="G9" s="100" t="str">
        <f>IF(B9="","",VLOOKUP(B9,'Project Summary'!$M$120:$N$127,2,FALSE))</f>
        <v/>
      </c>
      <c r="H9" s="100" t="str">
        <f>IF(B9="", "", 'Project Summary'!R45)</f>
        <v/>
      </c>
      <c r="I9" s="168" t="str">
        <f>IF(B9="", "", Instructions!$N$2)</f>
        <v/>
      </c>
      <c r="J9" t="str">
        <f>IF(B9="", "", 'Milker Takeoffs'!D15)</f>
        <v/>
      </c>
      <c r="K9" s="99" t="str">
        <f>IF(B9="", "", 'Milker Takeoffs'!I15)</f>
        <v/>
      </c>
      <c r="L9" s="168" t="str">
        <f>IF(B9="", "", 'Milker Takeoffs'!O15)</f>
        <v/>
      </c>
      <c r="M9" s="168" t="str">
        <f>IF(B9="", "", 'Milker Takeoffs'!M15)</f>
        <v/>
      </c>
      <c r="N9" s="168" t="str">
        <f t="shared" si="1"/>
        <v/>
      </c>
      <c r="O9" s="168" t="str">
        <f>IF(B9="", "", 'Milker Takeoffs'!N15)</f>
        <v/>
      </c>
      <c r="P9" s="169" t="str">
        <f>IF(B9="", "", 'Milker Takeoffs'!K15)</f>
        <v/>
      </c>
      <c r="Q9" s="99" t="str">
        <f>IF(B9="", "", 'Milker Takeoffs'!J15)</f>
        <v/>
      </c>
      <c r="R9" s="99" t="str">
        <f>IF(B9="", "", 'Milker Takeoffs'!E15)</f>
        <v/>
      </c>
      <c r="S9" s="99" t="str">
        <f>IF(B9="", "", 'Milker Takeoffs'!F15)</f>
        <v/>
      </c>
      <c r="T9" s="2" t="str">
        <f>IF(B9="", "", 'Milker Takeoffs'!H15)</f>
        <v/>
      </c>
      <c r="U9" s="100"/>
    </row>
    <row r="10" spans="1:58" x14ac:dyDescent="0.25">
      <c r="A10" s="100">
        <f>IF(B10="", "", 'Project Summary'!T45)</f>
        <v>9</v>
      </c>
      <c r="B10" s="100" t="str">
        <f>IF('Dairy Scroll Compressors'!V8="", "", 'Project Summary'!$M$121)</f>
        <v>Dairy Scroll Compressors</v>
      </c>
      <c r="C10" s="100">
        <f>IF(B10="", "", 'Project Summary'!$E$11)</f>
        <v>0</v>
      </c>
      <c r="D10" s="100" t="str">
        <f>IF(A10="", "", CONCATENATE('Project Summary'!$E$8, " - ", 'Project Summary'!$E$11))</f>
        <v xml:space="preserve"> - </v>
      </c>
      <c r="E10" s="100" t="str">
        <f t="shared" si="0"/>
        <v>FPAGPR</v>
      </c>
      <c r="F10" s="100">
        <f>IF(B10="", "", 'Project Summary'!$E$12)</f>
        <v>0</v>
      </c>
      <c r="G10" s="100" t="str">
        <f>IF(B10="","",VLOOKUP(B10,'Project Summary'!$M$120:$N$127,2,FALSE))</f>
        <v>FEPA-2</v>
      </c>
      <c r="H10" s="100" t="str">
        <f>IF(B10="", "", 'Project Summary'!R48)</f>
        <v>9</v>
      </c>
      <c r="I10" s="168">
        <f>IF(B10="", "", Instructions!$N$2)</f>
        <v>5.0999999999999996</v>
      </c>
      <c r="J10">
        <f>IF(B10="", "", 'Dairy Scroll Compressors'!D8)</f>
        <v>0</v>
      </c>
      <c r="K10" s="100">
        <f>IF(B10="", "", 'Dairy Scroll Compressors'!M8)</f>
        <v>0</v>
      </c>
      <c r="L10" s="168">
        <f>IF(B10="", "", 'Dairy Scroll Compressors'!V8)</f>
        <v>0</v>
      </c>
      <c r="M10" s="168" t="str">
        <f>IF(B10="", "", 'Dairy Scroll Compressors'!T8)</f>
        <v/>
      </c>
      <c r="N10" s="168" t="str">
        <f t="shared" ref="N10:N65" si="2">IF(B10="", "", M10)</f>
        <v/>
      </c>
      <c r="O10" s="168" t="str">
        <f>IF(B10="", "", 'Dairy Scroll Compressors'!U8)</f>
        <v/>
      </c>
      <c r="P10" s="169" t="str">
        <f>IF(B10="", "", 'Dairy Scroll Compressors'!Q8)</f>
        <v/>
      </c>
      <c r="Q10" s="99" t="str">
        <f>IF(B10="", "", 'Dairy Scroll Compressors'!R8)</f>
        <v/>
      </c>
      <c r="R10" s="99">
        <f>IF(B10="", "", 'Dairy Scroll Compressors'!E8)</f>
        <v>0</v>
      </c>
      <c r="S10" s="99">
        <f>IF(B10="", "", 'Dairy Scroll Compressors'!F8)</f>
        <v>0</v>
      </c>
      <c r="T10" s="2">
        <f>IF(B10="", "", 'Dairy Scroll Compressors'!I8)</f>
        <v>0</v>
      </c>
      <c r="V10" s="100">
        <f>IF(B10="", "", 'Dairy Scroll Compressors'!H8)</f>
        <v>0</v>
      </c>
      <c r="W10" s="25">
        <f>IF(B10="", "", 'Dairy Scroll Compressors'!O8)</f>
        <v>5.85</v>
      </c>
      <c r="X10" s="168">
        <f>IF(B10="", "", 'Dairy Scroll Compressors'!K8)</f>
        <v>0</v>
      </c>
      <c r="Y10" s="100">
        <f>IF(B10="", "", 'Dairy Scroll Compressors'!L8)</f>
        <v>0</v>
      </c>
      <c r="Z10" s="100" t="e">
        <f>IF(B10="", "", 'Dairy Scroll Compressors'!#REF!)</f>
        <v>#REF!</v>
      </c>
      <c r="AA10" s="100" t="str">
        <f>IF(B10="", "", 'Dairy Scroll Compressors'!N8)</f>
        <v/>
      </c>
    </row>
    <row r="11" spans="1:58" x14ac:dyDescent="0.25">
      <c r="A11" s="100">
        <f>IF(B11="", "", 'Project Summary'!T46)</f>
        <v>10</v>
      </c>
      <c r="B11" s="100" t="str">
        <f>IF('Dairy Scroll Compressors'!V9="", "", 'Project Summary'!$M$121)</f>
        <v>Dairy Scroll Compressors</v>
      </c>
      <c r="C11" s="100">
        <f>IF(B11="", "", 'Project Summary'!$E$11)</f>
        <v>0</v>
      </c>
      <c r="D11" s="100" t="str">
        <f>IF(A11="", "", CONCATENATE('Project Summary'!$E$8, " - ", 'Project Summary'!$E$11))</f>
        <v xml:space="preserve"> - </v>
      </c>
      <c r="E11" s="100" t="str">
        <f t="shared" si="0"/>
        <v>FPAGPR</v>
      </c>
      <c r="F11" s="100">
        <f>IF(B11="", "", 'Project Summary'!$E$12)</f>
        <v>0</v>
      </c>
      <c r="G11" s="100" t="str">
        <f>IF(B11="","",VLOOKUP(B11,'Project Summary'!$M$120:$N$127,2,FALSE))</f>
        <v>FEPA-2</v>
      </c>
      <c r="H11" s="100" t="str">
        <f>IF(B11="", "", 'Project Summary'!R49)</f>
        <v>10</v>
      </c>
      <c r="I11" s="168">
        <f>IF(B11="", "", Instructions!$N$2)</f>
        <v>5.0999999999999996</v>
      </c>
      <c r="J11">
        <f>IF(B11="", "", 'Dairy Scroll Compressors'!D9)</f>
        <v>0</v>
      </c>
      <c r="K11" s="100">
        <f>IF(B11="", "", 'Dairy Scroll Compressors'!M9)</f>
        <v>0</v>
      </c>
      <c r="L11" s="168">
        <f>IF(B11="", "", 'Dairy Scroll Compressors'!V9)</f>
        <v>0</v>
      </c>
      <c r="M11" s="168" t="str">
        <f>IF(B11="", "", 'Dairy Scroll Compressors'!T9)</f>
        <v/>
      </c>
      <c r="N11" s="168" t="str">
        <f t="shared" si="2"/>
        <v/>
      </c>
      <c r="O11" s="168" t="str">
        <f>IF(B11="", "", 'Dairy Scroll Compressors'!U9)</f>
        <v/>
      </c>
      <c r="P11" s="169" t="str">
        <f>IF(B11="", "", 'Dairy Scroll Compressors'!Q9)</f>
        <v/>
      </c>
      <c r="Q11" s="99" t="str">
        <f>IF(B11="", "", 'Dairy Scroll Compressors'!R9)</f>
        <v/>
      </c>
      <c r="R11" s="99">
        <f>IF(B11="", "", 'Dairy Scroll Compressors'!E9)</f>
        <v>0</v>
      </c>
      <c r="S11" s="99">
        <f>IF(B11="", "", 'Dairy Scroll Compressors'!F9)</f>
        <v>0</v>
      </c>
      <c r="T11" s="2">
        <f>IF(B11="", "", 'Dairy Scroll Compressors'!I9)</f>
        <v>0</v>
      </c>
      <c r="V11" s="100">
        <f>IF(B11="", "", 'Dairy Scroll Compressors'!H9)</f>
        <v>0</v>
      </c>
      <c r="W11" s="25">
        <f>IF(B11="", "", 'Dairy Scroll Compressors'!O9)</f>
        <v>5.85</v>
      </c>
      <c r="X11" s="168">
        <f>IF(B11="", "", 'Dairy Scroll Compressors'!K9)</f>
        <v>0</v>
      </c>
      <c r="Y11" s="100">
        <f>IF(B11="", "", 'Dairy Scroll Compressors'!L9)</f>
        <v>0</v>
      </c>
      <c r="Z11" s="100" t="e">
        <f>IF(B11="", "", 'Dairy Scroll Compressors'!#REF!)</f>
        <v>#REF!</v>
      </c>
      <c r="AA11" s="100" t="str">
        <f>IF(B11="", "", 'Dairy Scroll Compressors'!N9)</f>
        <v/>
      </c>
    </row>
    <row r="12" spans="1:58" x14ac:dyDescent="0.25">
      <c r="A12" s="100">
        <f>IF(B12="", "", 'Project Summary'!T47)</f>
        <v>11</v>
      </c>
      <c r="B12" s="100" t="str">
        <f>IF('Dairy Scroll Compressors'!V10="", "", 'Project Summary'!$M$121)</f>
        <v>Dairy Scroll Compressors</v>
      </c>
      <c r="C12" s="100">
        <f>IF(B12="", "", 'Project Summary'!$E$11)</f>
        <v>0</v>
      </c>
      <c r="D12" s="100" t="str">
        <f>IF(A12="", "", CONCATENATE('Project Summary'!$E$8, " - ", 'Project Summary'!$E$11))</f>
        <v xml:space="preserve"> - </v>
      </c>
      <c r="E12" s="100" t="str">
        <f t="shared" si="0"/>
        <v>FPAGPR</v>
      </c>
      <c r="F12" s="100">
        <f>IF(B12="", "", 'Project Summary'!$E$12)</f>
        <v>0</v>
      </c>
      <c r="G12" s="100" t="str">
        <f>IF(B12="","",VLOOKUP(B12,'Project Summary'!$M$120:$N$127,2,FALSE))</f>
        <v>FEPA-2</v>
      </c>
      <c r="H12" s="100" t="str">
        <f>IF(B12="", "", 'Project Summary'!R50)</f>
        <v>11</v>
      </c>
      <c r="I12" s="168">
        <f>IF(B12="", "", Instructions!$N$2)</f>
        <v>5.0999999999999996</v>
      </c>
      <c r="J12">
        <f>IF(B12="", "", 'Dairy Scroll Compressors'!D10)</f>
        <v>0</v>
      </c>
      <c r="K12" s="100">
        <f>IF(B12="", "", 'Dairy Scroll Compressors'!M10)</f>
        <v>0</v>
      </c>
      <c r="L12" s="168">
        <f>IF(B12="", "", 'Dairy Scroll Compressors'!V10)</f>
        <v>0</v>
      </c>
      <c r="M12" s="168" t="str">
        <f>IF(B12="", "", 'Dairy Scroll Compressors'!T10)</f>
        <v/>
      </c>
      <c r="N12" s="168" t="str">
        <f t="shared" si="2"/>
        <v/>
      </c>
      <c r="O12" s="168" t="str">
        <f>IF(B12="", "", 'Dairy Scroll Compressors'!U10)</f>
        <v/>
      </c>
      <c r="P12" s="169" t="str">
        <f>IF(B12="", "", 'Dairy Scroll Compressors'!Q10)</f>
        <v/>
      </c>
      <c r="Q12" s="99" t="str">
        <f>IF(B12="", "", 'Dairy Scroll Compressors'!R10)</f>
        <v/>
      </c>
      <c r="R12" s="99">
        <f>IF(B12="", "", 'Dairy Scroll Compressors'!E10)</f>
        <v>0</v>
      </c>
      <c r="S12" s="99">
        <f>IF(B12="", "", 'Dairy Scroll Compressors'!F10)</f>
        <v>0</v>
      </c>
      <c r="T12" s="2">
        <f>IF(B12="", "", 'Dairy Scroll Compressors'!I10)</f>
        <v>0</v>
      </c>
      <c r="V12" s="100">
        <f>IF(B12="", "", 'Dairy Scroll Compressors'!H10)</f>
        <v>0</v>
      </c>
      <c r="W12" s="25">
        <f>IF(B12="", "", 'Dairy Scroll Compressors'!O10)</f>
        <v>5.85</v>
      </c>
      <c r="X12" s="168">
        <f>IF(B12="", "", 'Dairy Scroll Compressors'!K10)</f>
        <v>0</v>
      </c>
      <c r="Y12" s="100">
        <f>IF(B12="", "", 'Dairy Scroll Compressors'!L10)</f>
        <v>0</v>
      </c>
      <c r="Z12" s="100" t="e">
        <f>IF(B12="", "", 'Dairy Scroll Compressors'!#REF!)</f>
        <v>#REF!</v>
      </c>
      <c r="AA12" s="100" t="str">
        <f>IF(B12="", "", 'Dairy Scroll Compressors'!N10)</f>
        <v/>
      </c>
    </row>
    <row r="13" spans="1:58" x14ac:dyDescent="0.25">
      <c r="A13" s="100">
        <f>IF(B13="", "", 'Project Summary'!T48)</f>
        <v>12</v>
      </c>
      <c r="B13" s="100" t="str">
        <f>IF('Dairy Scroll Compressors'!V11="", "", 'Project Summary'!$M$121)</f>
        <v>Dairy Scroll Compressors</v>
      </c>
      <c r="C13" s="100">
        <f>IF(B13="", "", 'Project Summary'!$E$11)</f>
        <v>0</v>
      </c>
      <c r="D13" s="100" t="str">
        <f>IF(A13="", "", CONCATENATE('Project Summary'!$E$8, " - ", 'Project Summary'!$E$11))</f>
        <v xml:space="preserve"> - </v>
      </c>
      <c r="E13" s="100" t="str">
        <f t="shared" si="0"/>
        <v>FPAGPR</v>
      </c>
      <c r="F13" s="100">
        <f>IF(B13="", "", 'Project Summary'!$E$12)</f>
        <v>0</v>
      </c>
      <c r="G13" s="100" t="str">
        <f>IF(B13="","",VLOOKUP(B13,'Project Summary'!$M$120:$N$127,2,FALSE))</f>
        <v>FEPA-2</v>
      </c>
      <c r="H13" s="100" t="str">
        <f>IF(B13="", "", 'Project Summary'!R51)</f>
        <v>12</v>
      </c>
      <c r="I13" s="168">
        <f>IF(B13="", "", Instructions!$N$2)</f>
        <v>5.0999999999999996</v>
      </c>
      <c r="J13">
        <f>IF(B13="", "", 'Dairy Scroll Compressors'!D11)</f>
        <v>0</v>
      </c>
      <c r="K13" s="100">
        <f>IF(B13="", "", 'Dairy Scroll Compressors'!M11)</f>
        <v>0</v>
      </c>
      <c r="L13" s="168">
        <f>IF(B13="", "", 'Dairy Scroll Compressors'!V11)</f>
        <v>0</v>
      </c>
      <c r="M13" s="168" t="str">
        <f>IF(B13="", "", 'Dairy Scroll Compressors'!T11)</f>
        <v/>
      </c>
      <c r="N13" s="168" t="str">
        <f t="shared" si="2"/>
        <v/>
      </c>
      <c r="O13" s="168" t="str">
        <f>IF(B13="", "", 'Dairy Scroll Compressors'!U11)</f>
        <v/>
      </c>
      <c r="P13" s="169" t="str">
        <f>IF(B13="", "", 'Dairy Scroll Compressors'!Q11)</f>
        <v/>
      </c>
      <c r="Q13" s="99" t="str">
        <f>IF(B13="", "", 'Dairy Scroll Compressors'!R11)</f>
        <v/>
      </c>
      <c r="R13" s="99">
        <f>IF(B13="", "", 'Dairy Scroll Compressors'!E11)</f>
        <v>0</v>
      </c>
      <c r="S13" s="99">
        <f>IF(B13="", "", 'Dairy Scroll Compressors'!F11)</f>
        <v>0</v>
      </c>
      <c r="T13" s="2">
        <f>IF(B13="", "", 'Dairy Scroll Compressors'!I11)</f>
        <v>0</v>
      </c>
      <c r="V13" s="100">
        <f>IF(B13="", "", 'Dairy Scroll Compressors'!H11)</f>
        <v>0</v>
      </c>
      <c r="W13" s="25">
        <f>IF(B13="", "", 'Dairy Scroll Compressors'!O11)</f>
        <v>5.85</v>
      </c>
      <c r="X13" s="168">
        <f>IF(B13="", "", 'Dairy Scroll Compressors'!K11)</f>
        <v>0</v>
      </c>
      <c r="Y13" s="100">
        <f>IF(B13="", "", 'Dairy Scroll Compressors'!L11)</f>
        <v>0</v>
      </c>
      <c r="Z13" s="100" t="e">
        <f>IF(B13="", "", 'Dairy Scroll Compressors'!#REF!)</f>
        <v>#REF!</v>
      </c>
      <c r="AA13" s="100" t="str">
        <f>IF(B13="", "", 'Dairy Scroll Compressors'!N11)</f>
        <v/>
      </c>
    </row>
    <row r="14" spans="1:58" x14ac:dyDescent="0.25">
      <c r="A14" s="100">
        <f>IF(B14="", "", 'Project Summary'!T49)</f>
        <v>13</v>
      </c>
      <c r="B14" s="100" t="str">
        <f>IF('Dairy Scroll Compressors'!V12="", "", 'Project Summary'!$M$121)</f>
        <v>Dairy Scroll Compressors</v>
      </c>
      <c r="C14" s="100">
        <f>IF(B14="", "", 'Project Summary'!$E$11)</f>
        <v>0</v>
      </c>
      <c r="D14" s="100" t="str">
        <f>IF(A14="", "", CONCATENATE('Project Summary'!$E$8, " - ", 'Project Summary'!$E$11))</f>
        <v xml:space="preserve"> - </v>
      </c>
      <c r="E14" s="100" t="str">
        <f t="shared" si="0"/>
        <v>FPAGPR</v>
      </c>
      <c r="F14" s="100">
        <f>IF(B14="", "", 'Project Summary'!$E$12)</f>
        <v>0</v>
      </c>
      <c r="G14" s="100" t="str">
        <f>IF(B14="","",VLOOKUP(B14,'Project Summary'!$M$120:$N$127,2,FALSE))</f>
        <v>FEPA-2</v>
      </c>
      <c r="H14" s="100" t="str">
        <f>IF(B14="", "", 'Project Summary'!R52)</f>
        <v>13</v>
      </c>
      <c r="I14" s="168">
        <f>IF(B14="", "", Instructions!$N$2)</f>
        <v>5.0999999999999996</v>
      </c>
      <c r="J14">
        <f>IF(B14="", "", 'Dairy Scroll Compressors'!D12)</f>
        <v>0</v>
      </c>
      <c r="K14" s="100">
        <f>IF(B14="", "", 'Dairy Scroll Compressors'!M12)</f>
        <v>0</v>
      </c>
      <c r="L14" s="168">
        <f>IF(B14="", "", 'Dairy Scroll Compressors'!V12)</f>
        <v>0</v>
      </c>
      <c r="M14" s="168" t="str">
        <f>IF(B14="", "", 'Dairy Scroll Compressors'!T12)</f>
        <v/>
      </c>
      <c r="N14" s="168" t="str">
        <f t="shared" si="2"/>
        <v/>
      </c>
      <c r="O14" s="168" t="str">
        <f>IF(B14="", "", 'Dairy Scroll Compressors'!U12)</f>
        <v/>
      </c>
      <c r="P14" s="169" t="str">
        <f>IF(B14="", "", 'Dairy Scroll Compressors'!Q12)</f>
        <v/>
      </c>
      <c r="Q14" s="99" t="str">
        <f>IF(B14="", "", 'Dairy Scroll Compressors'!R12)</f>
        <v/>
      </c>
      <c r="R14" s="99">
        <f>IF(B14="", "", 'Dairy Scroll Compressors'!E12)</f>
        <v>0</v>
      </c>
      <c r="S14" s="99">
        <f>IF(B14="", "", 'Dairy Scroll Compressors'!F12)</f>
        <v>0</v>
      </c>
      <c r="T14" s="2">
        <f>IF(B14="", "", 'Dairy Scroll Compressors'!I12)</f>
        <v>0</v>
      </c>
      <c r="V14" s="100">
        <f>IF(B14="", "", 'Dairy Scroll Compressors'!H12)</f>
        <v>0</v>
      </c>
      <c r="W14" s="25">
        <f>IF(B14="", "", 'Dairy Scroll Compressors'!O12)</f>
        <v>5.85</v>
      </c>
      <c r="X14" s="168">
        <f>IF(B14="", "", 'Dairy Scroll Compressors'!K12)</f>
        <v>0</v>
      </c>
      <c r="Y14" s="100">
        <f>IF(B14="", "", 'Dairy Scroll Compressors'!L12)</f>
        <v>0</v>
      </c>
      <c r="Z14" s="100" t="e">
        <f>IF(B14="", "", 'Dairy Scroll Compressors'!#REF!)</f>
        <v>#REF!</v>
      </c>
      <c r="AA14" s="100" t="str">
        <f>IF(B14="", "", 'Dairy Scroll Compressors'!N12)</f>
        <v/>
      </c>
    </row>
    <row r="15" spans="1:58" x14ac:dyDescent="0.25">
      <c r="A15" s="100">
        <f>IF(B15="", "", 'Project Summary'!T50)</f>
        <v>14</v>
      </c>
      <c r="B15" s="100" t="str">
        <f>IF('Dairy Scroll Compressors'!V13="", "", 'Project Summary'!$M$121)</f>
        <v>Dairy Scroll Compressors</v>
      </c>
      <c r="C15" s="100">
        <f>IF(B15="", "", 'Project Summary'!$E$11)</f>
        <v>0</v>
      </c>
      <c r="D15" s="100" t="str">
        <f>IF(A15="", "", CONCATENATE('Project Summary'!$E$8, " - ", 'Project Summary'!$E$11))</f>
        <v xml:space="preserve"> - </v>
      </c>
      <c r="E15" s="100" t="str">
        <f t="shared" si="0"/>
        <v>FPAGPR</v>
      </c>
      <c r="F15" s="100">
        <f>IF(B15="", "", 'Project Summary'!$E$12)</f>
        <v>0</v>
      </c>
      <c r="G15" s="100" t="str">
        <f>IF(B15="","",VLOOKUP(B15,'Project Summary'!$M$120:$N$127,2,FALSE))</f>
        <v>FEPA-2</v>
      </c>
      <c r="H15" s="100" t="str">
        <f>IF(B15="", "", 'Project Summary'!R53)</f>
        <v>14</v>
      </c>
      <c r="I15" s="168">
        <f>IF(B15="", "", Instructions!$N$2)</f>
        <v>5.0999999999999996</v>
      </c>
      <c r="J15">
        <f>IF(B15="", "", 'Dairy Scroll Compressors'!D13)</f>
        <v>0</v>
      </c>
      <c r="K15" s="100">
        <f>IF(B15="", "", 'Dairy Scroll Compressors'!M13)</f>
        <v>0</v>
      </c>
      <c r="L15" s="168">
        <f>IF(B15="", "", 'Dairy Scroll Compressors'!V13)</f>
        <v>0</v>
      </c>
      <c r="M15" s="168" t="str">
        <f>IF(B15="", "", 'Dairy Scroll Compressors'!T13)</f>
        <v/>
      </c>
      <c r="N15" s="168" t="str">
        <f t="shared" si="2"/>
        <v/>
      </c>
      <c r="O15" s="168" t="str">
        <f>IF(B15="", "", 'Dairy Scroll Compressors'!U13)</f>
        <v/>
      </c>
      <c r="P15" s="169" t="str">
        <f>IF(B15="", "", 'Dairy Scroll Compressors'!Q13)</f>
        <v/>
      </c>
      <c r="Q15" s="99" t="str">
        <f>IF(B15="", "", 'Dairy Scroll Compressors'!R13)</f>
        <v/>
      </c>
      <c r="R15" s="99">
        <f>IF(B15="", "", 'Dairy Scroll Compressors'!E13)</f>
        <v>0</v>
      </c>
      <c r="S15" s="99">
        <f>IF(B15="", "", 'Dairy Scroll Compressors'!F13)</f>
        <v>0</v>
      </c>
      <c r="T15" s="2">
        <f>IF(B15="", "", 'Dairy Scroll Compressors'!I13)</f>
        <v>0</v>
      </c>
      <c r="V15" s="100">
        <f>IF(B15="", "", 'Dairy Scroll Compressors'!H13)</f>
        <v>0</v>
      </c>
      <c r="W15" s="25">
        <f>IF(B15="", "", 'Dairy Scroll Compressors'!O13)</f>
        <v>5.85</v>
      </c>
      <c r="X15" s="168">
        <f>IF(B15="", "", 'Dairy Scroll Compressors'!K13)</f>
        <v>0</v>
      </c>
      <c r="Y15" s="100">
        <f>IF(B15="", "", 'Dairy Scroll Compressors'!L13)</f>
        <v>0</v>
      </c>
      <c r="Z15" s="100" t="e">
        <f>IF(B15="", "", 'Dairy Scroll Compressors'!#REF!)</f>
        <v>#REF!</v>
      </c>
      <c r="AA15" s="100" t="str">
        <f>IF(B15="", "", 'Dairy Scroll Compressors'!N13)</f>
        <v/>
      </c>
    </row>
    <row r="16" spans="1:58" x14ac:dyDescent="0.25">
      <c r="A16" s="100">
        <f>IF(B16="", "", 'Project Summary'!T51)</f>
        <v>15</v>
      </c>
      <c r="B16" s="100" t="str">
        <f>IF('Dairy Scroll Compressors'!V14="", "", 'Project Summary'!$M$121)</f>
        <v>Dairy Scroll Compressors</v>
      </c>
      <c r="C16" s="100">
        <f>IF(B16="", "", 'Project Summary'!$E$11)</f>
        <v>0</v>
      </c>
      <c r="D16" s="100" t="str">
        <f>IF(A16="", "", CONCATENATE('Project Summary'!$E$8, " - ", 'Project Summary'!$E$11))</f>
        <v xml:space="preserve"> - </v>
      </c>
      <c r="E16" s="100" t="str">
        <f t="shared" si="0"/>
        <v>FPAGPR</v>
      </c>
      <c r="F16" s="100">
        <f>IF(B16="", "", 'Project Summary'!$E$12)</f>
        <v>0</v>
      </c>
      <c r="G16" s="100" t="str">
        <f>IF(B16="","",VLOOKUP(B16,'Project Summary'!$M$120:$N$127,2,FALSE))</f>
        <v>FEPA-2</v>
      </c>
      <c r="H16" s="100" t="str">
        <f>IF(B16="", "", 'Project Summary'!R54)</f>
        <v>15</v>
      </c>
      <c r="I16" s="168">
        <f>IF(B16="", "", Instructions!$N$2)</f>
        <v>5.0999999999999996</v>
      </c>
      <c r="J16">
        <f>IF(B16="", "", 'Dairy Scroll Compressors'!D14)</f>
        <v>0</v>
      </c>
      <c r="K16" s="100">
        <f>IF(B16="", "", 'Dairy Scroll Compressors'!M14)</f>
        <v>0</v>
      </c>
      <c r="L16" s="168">
        <f>IF(B16="", "", 'Dairy Scroll Compressors'!V14)</f>
        <v>0</v>
      </c>
      <c r="M16" s="168" t="str">
        <f>IF(B16="", "", 'Dairy Scroll Compressors'!T14)</f>
        <v/>
      </c>
      <c r="N16" s="168" t="str">
        <f t="shared" si="2"/>
        <v/>
      </c>
      <c r="O16" s="168" t="str">
        <f>IF(B16="", "", 'Dairy Scroll Compressors'!U14)</f>
        <v/>
      </c>
      <c r="P16" s="169" t="str">
        <f>IF(B16="", "", 'Dairy Scroll Compressors'!Q14)</f>
        <v/>
      </c>
      <c r="Q16" s="99" t="str">
        <f>IF(B16="", "", 'Dairy Scroll Compressors'!R14)</f>
        <v/>
      </c>
      <c r="R16" s="99">
        <f>IF(B16="", "", 'Dairy Scroll Compressors'!E14)</f>
        <v>0</v>
      </c>
      <c r="S16" s="99">
        <f>IF(B16="", "", 'Dairy Scroll Compressors'!F14)</f>
        <v>0</v>
      </c>
      <c r="T16" s="2">
        <f>IF(B16="", "", 'Dairy Scroll Compressors'!I14)</f>
        <v>0</v>
      </c>
      <c r="V16" s="100">
        <f>IF(B16="", "", 'Dairy Scroll Compressors'!H14)</f>
        <v>0</v>
      </c>
      <c r="W16" s="25">
        <f>IF(B16="", "", 'Dairy Scroll Compressors'!O14)</f>
        <v>5.85</v>
      </c>
      <c r="X16" s="168">
        <f>IF(B16="", "", 'Dairy Scroll Compressors'!K14)</f>
        <v>0</v>
      </c>
      <c r="Y16" s="100">
        <f>IF(B16="", "", 'Dairy Scroll Compressors'!L14)</f>
        <v>0</v>
      </c>
      <c r="Z16" s="100" t="e">
        <f>IF(B16="", "", 'Dairy Scroll Compressors'!#REF!)</f>
        <v>#REF!</v>
      </c>
      <c r="AA16" s="100" t="str">
        <f>IF(B16="", "", 'Dairy Scroll Compressors'!N14)</f>
        <v/>
      </c>
    </row>
    <row r="17" spans="1:42" x14ac:dyDescent="0.25">
      <c r="A17" s="100">
        <f>IF(B17="", "", 'Project Summary'!T52)</f>
        <v>16</v>
      </c>
      <c r="B17" s="100" t="str">
        <f>IF('Dairy Scroll Compressors'!V15="", "", 'Project Summary'!$M$121)</f>
        <v>Dairy Scroll Compressors</v>
      </c>
      <c r="C17" s="100">
        <f>IF(B17="", "", 'Project Summary'!$E$11)</f>
        <v>0</v>
      </c>
      <c r="D17" s="100" t="str">
        <f>IF(A17="", "", CONCATENATE('Project Summary'!$E$8, " - ", 'Project Summary'!$E$11))</f>
        <v xml:space="preserve"> - </v>
      </c>
      <c r="E17" s="100" t="str">
        <f t="shared" si="0"/>
        <v>FPAGPR</v>
      </c>
      <c r="F17" s="100">
        <f>IF(B17="", "", 'Project Summary'!$E$12)</f>
        <v>0</v>
      </c>
      <c r="G17" s="100" t="str">
        <f>IF(B17="","",VLOOKUP(B17,'Project Summary'!$M$120:$N$127,2,FALSE))</f>
        <v>FEPA-2</v>
      </c>
      <c r="H17" s="100" t="str">
        <f>IF(B17="", "", 'Project Summary'!R55)</f>
        <v>16</v>
      </c>
      <c r="I17" s="168">
        <f>IF(B17="", "", Instructions!$N$2)</f>
        <v>5.0999999999999996</v>
      </c>
      <c r="J17">
        <f>IF(B17="", "", 'Dairy Scroll Compressors'!D15)</f>
        <v>0</v>
      </c>
      <c r="K17" s="100">
        <f>IF(B17="", "", 'Dairy Scroll Compressors'!M15)</f>
        <v>0</v>
      </c>
      <c r="L17" s="168">
        <f>IF(B17="", "", 'Dairy Scroll Compressors'!V15)</f>
        <v>0</v>
      </c>
      <c r="M17" s="168" t="str">
        <f>IF(B17="", "", 'Dairy Scroll Compressors'!T15)</f>
        <v/>
      </c>
      <c r="N17" s="168" t="str">
        <f t="shared" si="2"/>
        <v/>
      </c>
      <c r="O17" s="168" t="str">
        <f>IF(B17="", "", 'Dairy Scroll Compressors'!U15)</f>
        <v/>
      </c>
      <c r="P17" s="169" t="str">
        <f>IF(B17="", "", 'Dairy Scroll Compressors'!Q15)</f>
        <v/>
      </c>
      <c r="Q17" s="99" t="str">
        <f>IF(B17="", "", 'Dairy Scroll Compressors'!R15)</f>
        <v/>
      </c>
      <c r="R17" s="99">
        <f>IF(B17="", "", 'Dairy Scroll Compressors'!E15)</f>
        <v>0</v>
      </c>
      <c r="S17" s="99">
        <f>IF(B17="", "", 'Dairy Scroll Compressors'!F15)</f>
        <v>0</v>
      </c>
      <c r="T17" s="2">
        <f>IF(B17="", "", 'Dairy Scroll Compressors'!I15)</f>
        <v>0</v>
      </c>
      <c r="V17" s="100">
        <f>IF(B17="", "", 'Dairy Scroll Compressors'!H15)</f>
        <v>0</v>
      </c>
      <c r="W17" s="25">
        <f>IF(B17="", "", 'Dairy Scroll Compressors'!O15)</f>
        <v>5.85</v>
      </c>
      <c r="X17" s="168">
        <f>IF(B17="", "", 'Dairy Scroll Compressors'!K15)</f>
        <v>0</v>
      </c>
      <c r="Y17" s="100">
        <f>IF(B17="", "", 'Dairy Scroll Compressors'!L15)</f>
        <v>0</v>
      </c>
      <c r="Z17" s="100" t="e">
        <f>IF(B17="", "", 'Dairy Scroll Compressors'!#REF!)</f>
        <v>#REF!</v>
      </c>
      <c r="AA17" s="100" t="str">
        <f>IF(B17="", "", 'Dairy Scroll Compressors'!N15)</f>
        <v/>
      </c>
    </row>
    <row r="18" spans="1:42" x14ac:dyDescent="0.25">
      <c r="A18" s="100" t="str">
        <f>IF(B18="", "", 'Project Summary'!T53)</f>
        <v/>
      </c>
      <c r="B18" s="100" t="str">
        <f>IF(OR('HE Ventilation Fans'!AL9="", 'HE Ventilation Fans'!AL9="Not Eligible"), "", 'Project Summary'!$M$122)</f>
        <v/>
      </c>
      <c r="C18" s="100" t="str">
        <f>IF(B18="", "", 'Project Summary'!$E$11)</f>
        <v/>
      </c>
      <c r="D18" s="100" t="str">
        <f>IF(A18="", "", CONCATENATE('Project Summary'!$E$8, " - ", 'Project Summary'!$E$11))</f>
        <v/>
      </c>
      <c r="E18" s="100" t="str">
        <f t="shared" si="0"/>
        <v/>
      </c>
      <c r="F18" s="100" t="str">
        <f>IF(B18="", "", 'Project Summary'!$E$12)</f>
        <v/>
      </c>
      <c r="G18" s="100" t="str">
        <f>IF(B18="","",VLOOKUP(B18,'Project Summary'!$M$120:$N$127,2,FALSE))</f>
        <v/>
      </c>
      <c r="H18" s="100" t="str">
        <f>IF(B18="", "", 'Project Summary'!R58)</f>
        <v/>
      </c>
      <c r="I18" s="168" t="str">
        <f>IF(B18="", "", Instructions!$N$2)</f>
        <v/>
      </c>
      <c r="J18" t="str">
        <f>IF(B18="", "", 'HE Ventilation Fans'!D9)</f>
        <v/>
      </c>
      <c r="K18" s="100" t="str">
        <f>IF(B18="", "", 'HE Ventilation Fans'!N9)</f>
        <v/>
      </c>
      <c r="L18" s="168" t="str">
        <f>IF('HE Ventilation Fans'!AL9="Not Eligible", "", 'HE Ventilation Fans'!AL9)</f>
        <v/>
      </c>
      <c r="M18" s="168" t="str">
        <f>IF(B18="", "", 'HE Ventilation Fans'!AJ9)</f>
        <v/>
      </c>
      <c r="N18" s="168" t="str">
        <f t="shared" si="2"/>
        <v/>
      </c>
      <c r="O18" s="168" t="str">
        <f>IF(B18="", "", 'HE Ventilation Fans'!AK9)</f>
        <v/>
      </c>
      <c r="P18" s="169" t="str">
        <f>IF(B18="", "", 'HE Ventilation Fans'!AA9)</f>
        <v/>
      </c>
      <c r="Q18" s="63" t="str">
        <f>IF(B18="", "", 'HE Ventilation Fans'!AH9)</f>
        <v/>
      </c>
      <c r="R18" s="63" t="str">
        <f>IF(B18="", "", 'HE Ventilation Fans'!L9)</f>
        <v/>
      </c>
      <c r="S18" s="63" t="str">
        <f>IF(B18="", "", 'HE Ventilation Fans'!M9)</f>
        <v/>
      </c>
      <c r="AB18" s="167" t="str">
        <f>IF(B18="", "", 'HE Ventilation Fans'!F9)</f>
        <v/>
      </c>
      <c r="AC18" s="167" t="str">
        <f>IF(B18="", "",'HE Ventilation Fans'!T9)</f>
        <v/>
      </c>
      <c r="AD18" s="167" t="str">
        <f>IF(B18="", "", 'HE Ventilation Fans'!H9)</f>
        <v/>
      </c>
      <c r="AE18" s="167" t="str">
        <f>IF(B18="", "", 'HE Ventilation Fans'!I9)</f>
        <v/>
      </c>
      <c r="AF18" s="167" t="str">
        <f>IF(B18="","", 'HE Ventilation Fans'!U9)</f>
        <v/>
      </c>
      <c r="AG18" s="167" t="str">
        <f>IF(B18="","", 'HE Ventilation Fans'!Y9)</f>
        <v/>
      </c>
      <c r="AH18" s="167" t="str">
        <f>IF(B18="","", 'HE Ventilation Fans'!K9)</f>
        <v/>
      </c>
      <c r="AI18" s="167" t="str">
        <f>IF(B18="","", 'HE Ventilation Fans'!R9)</f>
        <v/>
      </c>
      <c r="AJ18" s="100" t="str">
        <f>IF(B18="","", 'HE Ventilation Fans'!O9)</f>
        <v/>
      </c>
      <c r="AK18" s="167" t="str">
        <f>IF(B18="","", 'HE Ventilation Fans'!P9)</f>
        <v/>
      </c>
      <c r="AL18" s="100" t="str">
        <f>IF(B18="","", 'HE Ventilation Fans'!X9)</f>
        <v/>
      </c>
      <c r="AM18" s="100" t="str">
        <f>IF(B18="","", 'HE Ventilation Fans'!Z9)</f>
        <v/>
      </c>
      <c r="AN18" s="100" t="str">
        <f>IF(B18="","", 'HE Ventilation Fans'!W9)</f>
        <v/>
      </c>
    </row>
    <row r="19" spans="1:42" x14ac:dyDescent="0.25">
      <c r="A19" s="100" t="str">
        <f>IF(B19="", "", 'Project Summary'!T54)</f>
        <v/>
      </c>
      <c r="B19" s="100" t="str">
        <f>IF(OR('HE Ventilation Fans'!AL10="", 'HE Ventilation Fans'!AL10="Not Eligible"), "", 'Project Summary'!$M$122)</f>
        <v/>
      </c>
      <c r="C19" s="100" t="str">
        <f>IF(B19="", "", 'Project Summary'!$E$11)</f>
        <v/>
      </c>
      <c r="D19" s="100" t="str">
        <f>IF(A19="", "", CONCATENATE('Project Summary'!$E$8, " - ", 'Project Summary'!$E$11))</f>
        <v/>
      </c>
      <c r="E19" s="100" t="str">
        <f t="shared" si="0"/>
        <v/>
      </c>
      <c r="F19" s="100" t="str">
        <f>IF(B19="", "", 'Project Summary'!$E$12)</f>
        <v/>
      </c>
      <c r="G19" s="100" t="str">
        <f>IF(B19="","",VLOOKUP(B19,'Project Summary'!$M$120:$N$127,2,FALSE))</f>
        <v/>
      </c>
      <c r="H19" s="100" t="str">
        <f>IF(B19="", "", 'Project Summary'!R59)</f>
        <v/>
      </c>
      <c r="I19" s="168" t="str">
        <f>IF(B19="", "", Instructions!$N$2)</f>
        <v/>
      </c>
      <c r="J19" t="str">
        <f>IF(B19="", "", 'HE Ventilation Fans'!D10)</f>
        <v/>
      </c>
      <c r="K19" s="100" t="str">
        <f>IF(B19="", "", 'HE Ventilation Fans'!N10)</f>
        <v/>
      </c>
      <c r="L19" s="168" t="str">
        <f>IF('HE Ventilation Fans'!AL10="Not Eligible", "", 'HE Ventilation Fans'!AL10)</f>
        <v/>
      </c>
      <c r="M19" s="168" t="str">
        <f>IF(B19="", "", 'HE Ventilation Fans'!AJ10)</f>
        <v/>
      </c>
      <c r="N19" s="168" t="str">
        <f t="shared" si="2"/>
        <v/>
      </c>
      <c r="O19" s="168" t="str">
        <f>IF(B19="", "", 'HE Ventilation Fans'!AK10)</f>
        <v/>
      </c>
      <c r="P19" s="169" t="str">
        <f>IF(B19="", "", 'HE Ventilation Fans'!AA10)</f>
        <v/>
      </c>
      <c r="Q19" s="63" t="str">
        <f>IF(B19="", "", 'HE Ventilation Fans'!AH10)</f>
        <v/>
      </c>
      <c r="R19" s="63" t="str">
        <f>IF(B19="", "", 'HE Ventilation Fans'!L10)</f>
        <v/>
      </c>
      <c r="S19" s="63" t="str">
        <f>IF(B19="", "", 'HE Ventilation Fans'!M10)</f>
        <v/>
      </c>
      <c r="AB19" s="167" t="str">
        <f>IF(B19="", "", 'HE Ventilation Fans'!F10)</f>
        <v/>
      </c>
      <c r="AC19" s="167" t="str">
        <f>IF(B19="", "",'HE Ventilation Fans'!T10)</f>
        <v/>
      </c>
      <c r="AD19" s="167" t="str">
        <f>IF(B19="", "", 'HE Ventilation Fans'!H10)</f>
        <v/>
      </c>
      <c r="AE19" s="167" t="str">
        <f>IF(B19="", "", 'HE Ventilation Fans'!I10)</f>
        <v/>
      </c>
      <c r="AF19" s="167" t="str">
        <f>IF(B19="","", 'HE Ventilation Fans'!U10)</f>
        <v/>
      </c>
      <c r="AG19" s="167" t="str">
        <f>IF(B19="","", 'HE Ventilation Fans'!Y10)</f>
        <v/>
      </c>
      <c r="AH19" s="167" t="str">
        <f>IF(B19="","", 'HE Ventilation Fans'!K10)</f>
        <v/>
      </c>
      <c r="AI19" s="167" t="str">
        <f>IF(B19="","", 'HE Ventilation Fans'!R10)</f>
        <v/>
      </c>
      <c r="AJ19" s="100" t="str">
        <f>IF(B19="","", 'HE Ventilation Fans'!O10)</f>
        <v/>
      </c>
      <c r="AK19" s="167" t="str">
        <f>IF(B19="","", 'HE Ventilation Fans'!P10)</f>
        <v/>
      </c>
      <c r="AL19" s="100" t="str">
        <f>IF(B19="","", 'HE Ventilation Fans'!X10)</f>
        <v/>
      </c>
      <c r="AM19" s="100" t="str">
        <f>IF(B19="","", 'HE Ventilation Fans'!Z10)</f>
        <v/>
      </c>
      <c r="AN19" s="100" t="str">
        <f>IF(B19="","", 'HE Ventilation Fans'!W10)</f>
        <v/>
      </c>
    </row>
    <row r="20" spans="1:42" x14ac:dyDescent="0.25">
      <c r="A20" s="100" t="str">
        <f>IF(B20="", "", 'Project Summary'!T55)</f>
        <v/>
      </c>
      <c r="B20" s="100" t="str">
        <f>IF(OR('HE Ventilation Fans'!AL11="", 'HE Ventilation Fans'!AL11="Not Eligible"), "", 'Project Summary'!$M$122)</f>
        <v/>
      </c>
      <c r="C20" s="100" t="str">
        <f>IF(B20="", "", 'Project Summary'!$E$11)</f>
        <v/>
      </c>
      <c r="D20" s="100" t="str">
        <f>IF(A20="", "", CONCATENATE('Project Summary'!$E$8, " - ", 'Project Summary'!$E$11))</f>
        <v/>
      </c>
      <c r="E20" s="100" t="str">
        <f t="shared" si="0"/>
        <v/>
      </c>
      <c r="F20" s="100" t="str">
        <f>IF(B20="", "", 'Project Summary'!$E$12)</f>
        <v/>
      </c>
      <c r="G20" s="100" t="str">
        <f>IF(B20="","",VLOOKUP(B20,'Project Summary'!$M$120:$N$127,2,FALSE))</f>
        <v/>
      </c>
      <c r="H20" s="100" t="str">
        <f>IF(B20="", "", 'Project Summary'!R60)</f>
        <v/>
      </c>
      <c r="I20" s="168" t="str">
        <f>IF(B20="", "", Instructions!$N$2)</f>
        <v/>
      </c>
      <c r="J20" t="str">
        <f>IF(B20="", "", 'HE Ventilation Fans'!D11)</f>
        <v/>
      </c>
      <c r="K20" s="100" t="str">
        <f>IF(B20="", "", 'HE Ventilation Fans'!N11)</f>
        <v/>
      </c>
      <c r="L20" s="168" t="str">
        <f>IF('HE Ventilation Fans'!AL11="Not Eligible", "", 'HE Ventilation Fans'!AL11)</f>
        <v/>
      </c>
      <c r="M20" s="168" t="str">
        <f>IF(B20="", "", 'HE Ventilation Fans'!AJ11)</f>
        <v/>
      </c>
      <c r="N20" s="168" t="str">
        <f t="shared" si="2"/>
        <v/>
      </c>
      <c r="O20" s="168" t="str">
        <f>IF(B20="", "", 'HE Ventilation Fans'!AK11)</f>
        <v/>
      </c>
      <c r="P20" s="169" t="str">
        <f>IF(B20="", "", 'HE Ventilation Fans'!AA11)</f>
        <v/>
      </c>
      <c r="Q20" s="63" t="str">
        <f>IF(B20="", "", 'HE Ventilation Fans'!AH11)</f>
        <v/>
      </c>
      <c r="R20" s="63" t="str">
        <f>IF(B20="", "", 'HE Ventilation Fans'!L11)</f>
        <v/>
      </c>
      <c r="S20" s="63" t="str">
        <f>IF(B20="", "", 'HE Ventilation Fans'!M11)</f>
        <v/>
      </c>
      <c r="AB20" s="167" t="str">
        <f>IF(B20="", "", 'HE Ventilation Fans'!F11)</f>
        <v/>
      </c>
      <c r="AC20" s="167" t="str">
        <f>IF(B20="", "",'HE Ventilation Fans'!T11)</f>
        <v/>
      </c>
      <c r="AD20" s="167" t="str">
        <f>IF(B20="", "", 'HE Ventilation Fans'!H11)</f>
        <v/>
      </c>
      <c r="AE20" s="167" t="str">
        <f>IF(B20="", "", 'HE Ventilation Fans'!I11)</f>
        <v/>
      </c>
      <c r="AF20" s="167" t="str">
        <f>IF(B20="","", 'HE Ventilation Fans'!U11)</f>
        <v/>
      </c>
      <c r="AG20" s="167" t="str">
        <f>IF(B20="","", 'HE Ventilation Fans'!Y11)</f>
        <v/>
      </c>
      <c r="AH20" s="167" t="str">
        <f>IF(B20="","", 'HE Ventilation Fans'!K11)</f>
        <v/>
      </c>
      <c r="AI20" s="167" t="str">
        <f>IF(B20="","", 'HE Ventilation Fans'!R11)</f>
        <v/>
      </c>
      <c r="AJ20" s="100" t="str">
        <f>IF(B20="","", 'HE Ventilation Fans'!O11)</f>
        <v/>
      </c>
      <c r="AK20" s="167" t="str">
        <f>IF(B20="","", 'HE Ventilation Fans'!P11)</f>
        <v/>
      </c>
      <c r="AL20" s="100" t="str">
        <f>IF(B20="","", 'HE Ventilation Fans'!X11)</f>
        <v/>
      </c>
      <c r="AM20" s="100" t="str">
        <f>IF(B20="","", 'HE Ventilation Fans'!Z11)</f>
        <v/>
      </c>
      <c r="AN20" s="100" t="str">
        <f>IF(B20="","", 'HE Ventilation Fans'!W11)</f>
        <v/>
      </c>
    </row>
    <row r="21" spans="1:42" x14ac:dyDescent="0.25">
      <c r="A21" s="100" t="str">
        <f>IF(B21="", "", 'Project Summary'!T56)</f>
        <v/>
      </c>
      <c r="B21" s="100" t="str">
        <f>IF(OR('HE Ventilation Fans'!AL12="", 'HE Ventilation Fans'!AL12="Not Eligible"), "", 'Project Summary'!$M$122)</f>
        <v/>
      </c>
      <c r="C21" s="100" t="str">
        <f>IF(B21="", "", 'Project Summary'!$E$11)</f>
        <v/>
      </c>
      <c r="D21" s="100" t="str">
        <f>IF(A21="", "", CONCATENATE('Project Summary'!$E$8, " - ", 'Project Summary'!$E$11))</f>
        <v/>
      </c>
      <c r="E21" s="100" t="str">
        <f t="shared" si="0"/>
        <v/>
      </c>
      <c r="F21" s="100" t="str">
        <f>IF(B21="", "", 'Project Summary'!$E$12)</f>
        <v/>
      </c>
      <c r="G21" s="100" t="str">
        <f>IF(B21="","",VLOOKUP(B21,'Project Summary'!$M$120:$N$127,2,FALSE))</f>
        <v/>
      </c>
      <c r="H21" s="100" t="str">
        <f>IF(B21="", "", 'Project Summary'!R61)</f>
        <v/>
      </c>
      <c r="I21" s="168" t="str">
        <f>IF(B21="", "", Instructions!$N$2)</f>
        <v/>
      </c>
      <c r="J21" t="str">
        <f>IF(B21="", "", 'HE Ventilation Fans'!D12)</f>
        <v/>
      </c>
      <c r="K21" s="100" t="str">
        <f>IF(B21="", "", 'HE Ventilation Fans'!N12)</f>
        <v/>
      </c>
      <c r="L21" s="168" t="str">
        <f>IF('HE Ventilation Fans'!AL12="Not Eligible", "", 'HE Ventilation Fans'!AL12)</f>
        <v/>
      </c>
      <c r="M21" s="168" t="str">
        <f>IF(B21="", "", 'HE Ventilation Fans'!AJ12)</f>
        <v/>
      </c>
      <c r="N21" s="168" t="str">
        <f t="shared" si="2"/>
        <v/>
      </c>
      <c r="O21" s="168" t="str">
        <f>IF(B21="", "", 'HE Ventilation Fans'!AK12)</f>
        <v/>
      </c>
      <c r="P21" s="169" t="str">
        <f>IF(B21="", "", 'HE Ventilation Fans'!AA12)</f>
        <v/>
      </c>
      <c r="Q21" s="63" t="str">
        <f>IF(B21="", "", 'HE Ventilation Fans'!AH12)</f>
        <v/>
      </c>
      <c r="R21" s="63" t="str">
        <f>IF(B21="", "", 'HE Ventilation Fans'!L12)</f>
        <v/>
      </c>
      <c r="S21" s="63" t="str">
        <f>IF(B21="", "", 'HE Ventilation Fans'!M12)</f>
        <v/>
      </c>
      <c r="AB21" s="167" t="str">
        <f>IF(B21="", "", 'HE Ventilation Fans'!F12)</f>
        <v/>
      </c>
      <c r="AC21" s="167" t="str">
        <f>IF(B21="", "",'HE Ventilation Fans'!T12)</f>
        <v/>
      </c>
      <c r="AD21" s="167" t="str">
        <f>IF(B21="", "", 'HE Ventilation Fans'!H12)</f>
        <v/>
      </c>
      <c r="AE21" s="167" t="str">
        <f>IF(B21="", "", 'HE Ventilation Fans'!I12)</f>
        <v/>
      </c>
      <c r="AF21" s="167" t="str">
        <f>IF(B21="","", 'HE Ventilation Fans'!U12)</f>
        <v/>
      </c>
      <c r="AG21" s="167" t="str">
        <f>IF(B21="","", 'HE Ventilation Fans'!Y12)</f>
        <v/>
      </c>
      <c r="AH21" s="167" t="str">
        <f>IF(B21="","", 'HE Ventilation Fans'!K12)</f>
        <v/>
      </c>
      <c r="AI21" s="167" t="str">
        <f>IF(B21="","", 'HE Ventilation Fans'!R12)</f>
        <v/>
      </c>
      <c r="AJ21" s="100" t="str">
        <f>IF(B21="","", 'HE Ventilation Fans'!O12)</f>
        <v/>
      </c>
      <c r="AK21" s="167" t="str">
        <f>IF(B21="","", 'HE Ventilation Fans'!P12)</f>
        <v/>
      </c>
      <c r="AL21" s="100" t="str">
        <f>IF(B21="","", 'HE Ventilation Fans'!X12)</f>
        <v/>
      </c>
      <c r="AM21" s="100" t="str">
        <f>IF(B21="","", 'HE Ventilation Fans'!Z12)</f>
        <v/>
      </c>
      <c r="AN21" s="100" t="str">
        <f>IF(B21="","", 'HE Ventilation Fans'!W12)</f>
        <v/>
      </c>
    </row>
    <row r="22" spans="1:42" x14ac:dyDescent="0.25">
      <c r="A22" s="100" t="str">
        <f>IF(B22="", "", 'Project Summary'!T57)</f>
        <v/>
      </c>
      <c r="B22" s="100" t="str">
        <f>IF(OR('HE Ventilation Fans'!AL13="", 'HE Ventilation Fans'!AL13="Not Eligible"), "", 'Project Summary'!$M$122)</f>
        <v/>
      </c>
      <c r="C22" s="100" t="str">
        <f>IF(B22="", "", 'Project Summary'!$E$11)</f>
        <v/>
      </c>
      <c r="D22" s="100" t="str">
        <f>IF(A22="", "", CONCATENATE('Project Summary'!$E$8, " - ", 'Project Summary'!$E$11))</f>
        <v/>
      </c>
      <c r="E22" s="100" t="str">
        <f t="shared" si="0"/>
        <v/>
      </c>
      <c r="F22" s="100" t="str">
        <f>IF(B22="", "", 'Project Summary'!$E$12)</f>
        <v/>
      </c>
      <c r="G22" s="100" t="str">
        <f>IF(B22="","",VLOOKUP(B22,'Project Summary'!$M$120:$N$127,2,FALSE))</f>
        <v/>
      </c>
      <c r="H22" s="100" t="str">
        <f>IF(B22="", "", 'Project Summary'!R62)</f>
        <v/>
      </c>
      <c r="I22" s="168" t="str">
        <f>IF(B22="", "", Instructions!$N$2)</f>
        <v/>
      </c>
      <c r="J22" t="str">
        <f>IF(B22="", "", 'HE Ventilation Fans'!D13)</f>
        <v/>
      </c>
      <c r="K22" s="100" t="str">
        <f>IF(B22="", "", 'HE Ventilation Fans'!N13)</f>
        <v/>
      </c>
      <c r="L22" s="168" t="str">
        <f>IF('HE Ventilation Fans'!AL13="Not Eligible", "", 'HE Ventilation Fans'!AL13)</f>
        <v/>
      </c>
      <c r="M22" s="168" t="str">
        <f>IF(B22="", "", 'HE Ventilation Fans'!AJ13)</f>
        <v/>
      </c>
      <c r="N22" s="168" t="str">
        <f t="shared" si="2"/>
        <v/>
      </c>
      <c r="O22" s="168" t="str">
        <f>IF(B22="", "", 'HE Ventilation Fans'!AK13)</f>
        <v/>
      </c>
      <c r="P22" s="169" t="str">
        <f>IF(B22="", "", 'HE Ventilation Fans'!AA13)</f>
        <v/>
      </c>
      <c r="Q22" s="63" t="str">
        <f>IF(B22="", "", 'HE Ventilation Fans'!AH13)</f>
        <v/>
      </c>
      <c r="R22" s="63" t="str">
        <f>IF(B22="", "", 'HE Ventilation Fans'!L13)</f>
        <v/>
      </c>
      <c r="S22" s="63" t="str">
        <f>IF(B22="", "", 'HE Ventilation Fans'!M13)</f>
        <v/>
      </c>
      <c r="AB22" s="167" t="str">
        <f>IF(B22="", "", 'HE Ventilation Fans'!F13)</f>
        <v/>
      </c>
      <c r="AC22" s="167" t="str">
        <f>IF(B22="", "",'HE Ventilation Fans'!T13)</f>
        <v/>
      </c>
      <c r="AD22" s="167" t="str">
        <f>IF(B22="", "", 'HE Ventilation Fans'!H13)</f>
        <v/>
      </c>
      <c r="AE22" s="167" t="str">
        <f>IF(B22="", "", 'HE Ventilation Fans'!I13)</f>
        <v/>
      </c>
      <c r="AF22" s="167" t="str">
        <f>IF(B22="","", 'HE Ventilation Fans'!U13)</f>
        <v/>
      </c>
      <c r="AG22" s="167" t="str">
        <f>IF(B22="","", 'HE Ventilation Fans'!Y13)</f>
        <v/>
      </c>
      <c r="AH22" s="167" t="str">
        <f>IF(B22="","", 'HE Ventilation Fans'!K13)</f>
        <v/>
      </c>
      <c r="AI22" s="167" t="str">
        <f>IF(B22="","", 'HE Ventilation Fans'!R13)</f>
        <v/>
      </c>
      <c r="AJ22" s="100" t="str">
        <f>IF(B22="","", 'HE Ventilation Fans'!O13)</f>
        <v/>
      </c>
      <c r="AK22" s="167" t="str">
        <f>IF(B22="","", 'HE Ventilation Fans'!P13)</f>
        <v/>
      </c>
      <c r="AL22" s="100" t="str">
        <f>IF(B22="","", 'HE Ventilation Fans'!X13)</f>
        <v/>
      </c>
      <c r="AM22" s="100" t="str">
        <f>IF(B22="","", 'HE Ventilation Fans'!Z13)</f>
        <v/>
      </c>
      <c r="AN22" s="100" t="str">
        <f>IF(B22="","", 'HE Ventilation Fans'!W13)</f>
        <v/>
      </c>
    </row>
    <row r="23" spans="1:42" x14ac:dyDescent="0.25">
      <c r="A23" s="100" t="str">
        <f>IF(B23="", "", 'Project Summary'!T58)</f>
        <v/>
      </c>
      <c r="B23" s="100" t="str">
        <f>IF(OR('HE Ventilation Fans'!AL14="", 'HE Ventilation Fans'!AL14="Not Eligible"), "", 'Project Summary'!$M$122)</f>
        <v/>
      </c>
      <c r="C23" s="100" t="str">
        <f>IF(B23="", "", 'Project Summary'!$E$11)</f>
        <v/>
      </c>
      <c r="D23" s="100" t="str">
        <f>IF(A23="", "", CONCATENATE('Project Summary'!$E$8, " - ", 'Project Summary'!$E$11))</f>
        <v/>
      </c>
      <c r="E23" s="100" t="str">
        <f t="shared" si="0"/>
        <v/>
      </c>
      <c r="F23" s="100" t="str">
        <f>IF(B23="", "", 'Project Summary'!$E$12)</f>
        <v/>
      </c>
      <c r="G23" s="100" t="str">
        <f>IF(B23="","",VLOOKUP(B23,'Project Summary'!$M$120:$N$127,2,FALSE))</f>
        <v/>
      </c>
      <c r="H23" s="100" t="str">
        <f>IF(B23="", "", 'Project Summary'!R63)</f>
        <v/>
      </c>
      <c r="I23" s="168" t="str">
        <f>IF(B23="", "", Instructions!$N$2)</f>
        <v/>
      </c>
      <c r="J23" t="str">
        <f>IF(B23="", "", 'HE Ventilation Fans'!D14)</f>
        <v/>
      </c>
      <c r="K23" s="100" t="str">
        <f>IF(B23="", "", 'HE Ventilation Fans'!N14)</f>
        <v/>
      </c>
      <c r="L23" s="168" t="str">
        <f>IF('HE Ventilation Fans'!AL14="Not Eligible", "", 'HE Ventilation Fans'!AL14)</f>
        <v/>
      </c>
      <c r="M23" s="168" t="str">
        <f>IF(B23="", "", 'HE Ventilation Fans'!AJ14)</f>
        <v/>
      </c>
      <c r="N23" s="168" t="str">
        <f t="shared" si="2"/>
        <v/>
      </c>
      <c r="O23" s="168" t="str">
        <f>IF(B23="", "", 'HE Ventilation Fans'!AK14)</f>
        <v/>
      </c>
      <c r="P23" s="169" t="str">
        <f>IF(B23="", "", 'HE Ventilation Fans'!AA14)</f>
        <v/>
      </c>
      <c r="Q23" s="63" t="str">
        <f>IF(B23="", "", 'HE Ventilation Fans'!AH14)</f>
        <v/>
      </c>
      <c r="R23" s="63" t="str">
        <f>IF(B23="", "", 'HE Ventilation Fans'!L14)</f>
        <v/>
      </c>
      <c r="S23" s="63" t="str">
        <f>IF(B23="", "", 'HE Ventilation Fans'!M14)</f>
        <v/>
      </c>
      <c r="AB23" s="167" t="str">
        <f>IF(B23="", "", 'HE Ventilation Fans'!F14)</f>
        <v/>
      </c>
      <c r="AC23" s="167" t="str">
        <f>IF(B23="", "",'HE Ventilation Fans'!T14)</f>
        <v/>
      </c>
      <c r="AD23" s="167" t="str">
        <f>IF(B23="", "", 'HE Ventilation Fans'!H14)</f>
        <v/>
      </c>
      <c r="AE23" s="167" t="str">
        <f>IF(B23="", "", 'HE Ventilation Fans'!I14)</f>
        <v/>
      </c>
      <c r="AF23" s="167" t="str">
        <f>IF(B23="","", 'HE Ventilation Fans'!U14)</f>
        <v/>
      </c>
      <c r="AG23" s="167" t="str">
        <f>IF(B23="","", 'HE Ventilation Fans'!Y14)</f>
        <v/>
      </c>
      <c r="AH23" s="167" t="str">
        <f>IF(B23="","", 'HE Ventilation Fans'!K14)</f>
        <v/>
      </c>
      <c r="AI23" s="167" t="str">
        <f>IF(B23="","", 'HE Ventilation Fans'!R14)</f>
        <v/>
      </c>
      <c r="AJ23" s="100" t="str">
        <f>IF(B23="","", 'HE Ventilation Fans'!O14)</f>
        <v/>
      </c>
      <c r="AK23" s="167" t="str">
        <f>IF(B23="","", 'HE Ventilation Fans'!P14)</f>
        <v/>
      </c>
      <c r="AL23" s="100" t="str">
        <f>IF(B23="","", 'HE Ventilation Fans'!X14)</f>
        <v/>
      </c>
      <c r="AM23" s="100" t="str">
        <f>IF(B23="","", 'HE Ventilation Fans'!Z14)</f>
        <v/>
      </c>
      <c r="AN23" s="100" t="str">
        <f>IF(B23="","", 'HE Ventilation Fans'!W14)</f>
        <v/>
      </c>
    </row>
    <row r="24" spans="1:42" x14ac:dyDescent="0.25">
      <c r="A24" s="100" t="str">
        <f>IF(B24="", "", 'Project Summary'!T59)</f>
        <v/>
      </c>
      <c r="B24" s="100" t="str">
        <f>IF(OR('HE Ventilation Fans'!AL15="", 'HE Ventilation Fans'!AL15="Not Eligible"), "", 'Project Summary'!$M$122)</f>
        <v/>
      </c>
      <c r="C24" s="100" t="str">
        <f>IF(B24="", "", 'Project Summary'!$E$11)</f>
        <v/>
      </c>
      <c r="D24" s="100" t="str">
        <f>IF(A24="", "", CONCATENATE('Project Summary'!$E$8, " - ", 'Project Summary'!$E$11))</f>
        <v/>
      </c>
      <c r="E24" s="100" t="str">
        <f t="shared" si="0"/>
        <v/>
      </c>
      <c r="F24" s="100" t="str">
        <f>IF(B24="", "", 'Project Summary'!$E$12)</f>
        <v/>
      </c>
      <c r="G24" s="100" t="str">
        <f>IF(B24="","",VLOOKUP(B24,'Project Summary'!$M$120:$N$127,2,FALSE))</f>
        <v/>
      </c>
      <c r="H24" s="100" t="str">
        <f>IF(B24="", "", 'Project Summary'!R64)</f>
        <v/>
      </c>
      <c r="I24" s="168" t="str">
        <f>IF(B24="", "", Instructions!$N$2)</f>
        <v/>
      </c>
      <c r="J24" t="str">
        <f>IF(B24="", "", 'HE Ventilation Fans'!D15)</f>
        <v/>
      </c>
      <c r="K24" s="100" t="str">
        <f>IF(B24="", "", 'HE Ventilation Fans'!N15)</f>
        <v/>
      </c>
      <c r="L24" s="168" t="str">
        <f>IF('HE Ventilation Fans'!AL15="Not Eligible", "", 'HE Ventilation Fans'!AL15)</f>
        <v/>
      </c>
      <c r="M24" s="168" t="str">
        <f>IF(B24="", "", 'HE Ventilation Fans'!AJ15)</f>
        <v/>
      </c>
      <c r="N24" s="168" t="str">
        <f t="shared" si="2"/>
        <v/>
      </c>
      <c r="O24" s="168" t="str">
        <f>IF(B24="", "", 'HE Ventilation Fans'!AK15)</f>
        <v/>
      </c>
      <c r="P24" s="169" t="str">
        <f>IF(B24="", "", 'HE Ventilation Fans'!AA15)</f>
        <v/>
      </c>
      <c r="Q24" s="63" t="str">
        <f>IF(B24="", "", 'HE Ventilation Fans'!AH15)</f>
        <v/>
      </c>
      <c r="R24" s="63" t="str">
        <f>IF(B24="", "", 'HE Ventilation Fans'!L15)</f>
        <v/>
      </c>
      <c r="S24" s="63" t="str">
        <f>IF(B24="", "", 'HE Ventilation Fans'!M15)</f>
        <v/>
      </c>
      <c r="AB24" s="167" t="str">
        <f>IF(B24="", "", 'HE Ventilation Fans'!F15)</f>
        <v/>
      </c>
      <c r="AC24" s="167" t="str">
        <f>IF(B24="", "",'HE Ventilation Fans'!T15)</f>
        <v/>
      </c>
      <c r="AD24" s="167" t="str">
        <f>IF(B24="", "", 'HE Ventilation Fans'!H15)</f>
        <v/>
      </c>
      <c r="AE24" s="167" t="str">
        <f>IF(B24="", "", 'HE Ventilation Fans'!I15)</f>
        <v/>
      </c>
      <c r="AF24" s="167" t="str">
        <f>IF(B24="","", 'HE Ventilation Fans'!U15)</f>
        <v/>
      </c>
      <c r="AG24" s="167" t="str">
        <f>IF(B24="","", 'HE Ventilation Fans'!Y15)</f>
        <v/>
      </c>
      <c r="AH24" s="167" t="str">
        <f>IF(B24="","", 'HE Ventilation Fans'!K15)</f>
        <v/>
      </c>
      <c r="AI24" s="167" t="str">
        <f>IF(B24="","", 'HE Ventilation Fans'!R15)</f>
        <v/>
      </c>
      <c r="AJ24" s="100" t="str">
        <f>IF(B24="","", 'HE Ventilation Fans'!O15)</f>
        <v/>
      </c>
      <c r="AK24" s="167" t="str">
        <f>IF(B24="","", 'HE Ventilation Fans'!P15)</f>
        <v/>
      </c>
      <c r="AL24" s="100" t="str">
        <f>IF(B24="","", 'HE Ventilation Fans'!X15)</f>
        <v/>
      </c>
      <c r="AM24" s="100" t="str">
        <f>IF(B24="","", 'HE Ventilation Fans'!Z15)</f>
        <v/>
      </c>
      <c r="AN24" s="100" t="str">
        <f>IF(B24="","", 'HE Ventilation Fans'!W15)</f>
        <v/>
      </c>
    </row>
    <row r="25" spans="1:42" x14ac:dyDescent="0.25">
      <c r="A25" s="100" t="str">
        <f>IF(B25="", "", 'Project Summary'!T60)</f>
        <v/>
      </c>
      <c r="B25" s="100" t="str">
        <f>IF(OR('HE Ventilation Fans'!AL16="", 'HE Ventilation Fans'!AL16="Not Eligible"), "", 'Project Summary'!$M$122)</f>
        <v/>
      </c>
      <c r="C25" s="100" t="str">
        <f>IF(B25="", "", 'Project Summary'!$E$11)</f>
        <v/>
      </c>
      <c r="D25" s="100" t="str">
        <f>IF(A25="", "", CONCATENATE('Project Summary'!$E$8, " - ", 'Project Summary'!$E$11))</f>
        <v/>
      </c>
      <c r="E25" s="100" t="str">
        <f t="shared" si="0"/>
        <v/>
      </c>
      <c r="F25" s="100" t="str">
        <f>IF(B25="", "", 'Project Summary'!$E$12)</f>
        <v/>
      </c>
      <c r="G25" s="100" t="str">
        <f>IF(B25="","",VLOOKUP(B25,'Project Summary'!$M$120:$N$127,2,FALSE))</f>
        <v/>
      </c>
      <c r="H25" s="100" t="str">
        <f>IF(B25="", "", 'Project Summary'!R65)</f>
        <v/>
      </c>
      <c r="I25" s="168" t="str">
        <f>IF(B25="", "", Instructions!$N$2)</f>
        <v/>
      </c>
      <c r="J25" t="str">
        <f>IF(B25="", "", 'HE Ventilation Fans'!D16)</f>
        <v/>
      </c>
      <c r="K25" s="100" t="str">
        <f>IF(B25="", "", 'HE Ventilation Fans'!N16)</f>
        <v/>
      </c>
      <c r="L25" s="168" t="str">
        <f>IF('HE Ventilation Fans'!AL16="Not Eligible", "", 'HE Ventilation Fans'!AL16)</f>
        <v/>
      </c>
      <c r="M25" s="168" t="str">
        <f>IF(B25="", "", 'HE Ventilation Fans'!AJ16)</f>
        <v/>
      </c>
      <c r="N25" s="168" t="str">
        <f t="shared" si="2"/>
        <v/>
      </c>
      <c r="O25" s="168" t="str">
        <f>IF(B25="", "", 'HE Ventilation Fans'!AK16)</f>
        <v/>
      </c>
      <c r="P25" s="169" t="str">
        <f>IF(B25="", "", 'HE Ventilation Fans'!AA16)</f>
        <v/>
      </c>
      <c r="Q25" s="63" t="str">
        <f>IF(B25="", "", 'HE Ventilation Fans'!AH16)</f>
        <v/>
      </c>
      <c r="R25" s="63" t="str">
        <f>IF(B25="", "", 'HE Ventilation Fans'!L16)</f>
        <v/>
      </c>
      <c r="S25" s="63" t="str">
        <f>IF(B25="", "", 'HE Ventilation Fans'!M16)</f>
        <v/>
      </c>
      <c r="AB25" s="167" t="str">
        <f>IF(B25="", "", 'HE Ventilation Fans'!F16)</f>
        <v/>
      </c>
      <c r="AC25" s="167" t="str">
        <f>IF(B25="", "",'HE Ventilation Fans'!T16)</f>
        <v/>
      </c>
      <c r="AD25" s="167" t="str">
        <f>IF(B25="", "", 'HE Ventilation Fans'!H16)</f>
        <v/>
      </c>
      <c r="AE25" s="167" t="str">
        <f>IF(B25="", "", 'HE Ventilation Fans'!I16)</f>
        <v/>
      </c>
      <c r="AF25" s="167" t="str">
        <f>IF(B25="","", 'HE Ventilation Fans'!U16)</f>
        <v/>
      </c>
      <c r="AG25" s="167" t="str">
        <f>IF(B25="","", 'HE Ventilation Fans'!Y16)</f>
        <v/>
      </c>
      <c r="AH25" s="167" t="str">
        <f>IF(B25="","", 'HE Ventilation Fans'!K16)</f>
        <v/>
      </c>
      <c r="AI25" s="167" t="str">
        <f>IF(B25="","", 'HE Ventilation Fans'!R16)</f>
        <v/>
      </c>
      <c r="AJ25" s="100" t="str">
        <f>IF(B25="","", 'HE Ventilation Fans'!O16)</f>
        <v/>
      </c>
      <c r="AK25" s="167" t="str">
        <f>IF(B25="","", 'HE Ventilation Fans'!P16)</f>
        <v/>
      </c>
      <c r="AL25" s="100" t="str">
        <f>IF(B25="","", 'HE Ventilation Fans'!X16)</f>
        <v/>
      </c>
      <c r="AM25" s="100" t="str">
        <f>IF(B25="","", 'HE Ventilation Fans'!Z16)</f>
        <v/>
      </c>
      <c r="AN25" s="100" t="str">
        <f>IF(B25="","", 'HE Ventilation Fans'!W16)</f>
        <v/>
      </c>
    </row>
    <row r="26" spans="1:42" x14ac:dyDescent="0.25">
      <c r="A26" s="100">
        <f>IF(B26="", "", 'Project Summary'!T61)</f>
        <v>25</v>
      </c>
      <c r="B26" s="100" t="str">
        <f>IF('High Volume Low Speed Fans'!W8="", "",'Project Summary'!$M$123)</f>
        <v>High Volume LowSpeed Fans</v>
      </c>
      <c r="C26" s="100">
        <f>IF(B26="", "", 'Project Summary'!$E$11)</f>
        <v>0</v>
      </c>
      <c r="D26" s="100" t="str">
        <f>IF(A26="", "", CONCATENATE('Project Summary'!$E$8, " - ", 'Project Summary'!$E$11))</f>
        <v xml:space="preserve"> - </v>
      </c>
      <c r="E26" s="100" t="str">
        <f t="shared" si="0"/>
        <v>FPAGPR</v>
      </c>
      <c r="F26" s="100">
        <f>IF(B26="", "", 'Project Summary'!$E$12)</f>
        <v>0</v>
      </c>
      <c r="G26" s="100" t="str">
        <f>IF(B26="","",VLOOKUP(B26,'Project Summary'!$M$120:$N$127,2,FALSE))</f>
        <v>FEPA-4</v>
      </c>
      <c r="H26" s="100" t="str">
        <f>IF(B26="", "",'Project Summary'!R68)</f>
        <v>25</v>
      </c>
      <c r="I26" s="168">
        <f>IF(B26="", "", Instructions!$N$2)</f>
        <v>5.0999999999999996</v>
      </c>
      <c r="J26">
        <f>IF(B26="", "", 'High Volume Low Speed Fans'!D8)</f>
        <v>0</v>
      </c>
      <c r="K26" s="100">
        <f>IF(B26="", "", 'High Volume Low Speed Fans'!L8)</f>
        <v>0</v>
      </c>
      <c r="L26" s="168">
        <f>IF(B26="", "", 'High Volume Low Speed Fans'!W8)</f>
        <v>0</v>
      </c>
      <c r="M26" s="168" t="str">
        <f>IF(B26="", "", 'High Volume Low Speed Fans'!U8)</f>
        <v/>
      </c>
      <c r="N26" s="168" t="str">
        <f t="shared" si="2"/>
        <v/>
      </c>
      <c r="O26" s="168" t="str">
        <f>IF(B26="", "", 'High Volume Low Speed Fans'!V8)</f>
        <v/>
      </c>
      <c r="P26" s="169">
        <f>IF(B26="", "",'High Volume Low Speed Fans'!O8)</f>
        <v>1</v>
      </c>
      <c r="Q26" s="63">
        <f>IF(B26="", "", 'High Volume Low Speed Fans'!S8)</f>
        <v>15</v>
      </c>
      <c r="R26" s="63">
        <f>IF(B26="", "", 'High Volume Low Speed Fans'!E8)</f>
        <v>0</v>
      </c>
      <c r="S26" s="63">
        <f>IF(B26="", "", 'High Volume Low Speed Fans'!F8)</f>
        <v>0</v>
      </c>
      <c r="AC26" s="167" t="str">
        <f>IF(B26="", "",'High Volume Low Speed Fans'!N8)</f>
        <v/>
      </c>
      <c r="AJ26" s="171">
        <f>IF(B26="", "", 'High Volume Low Speed Fans'!H8)</f>
        <v>0</v>
      </c>
      <c r="AN26" s="100" t="str">
        <f>IF(B26="", "", 'High Volume Low Speed Fans'!R8)</f>
        <v/>
      </c>
      <c r="AO26" s="99" t="str">
        <f>IF(B26="", "", 'High Volume Low Speed Fans'!Q8)</f>
        <v/>
      </c>
      <c r="AP26" s="100" t="e">
        <f>IF(B26="", "", 'High Volume Low Speed Fans'!P8)</f>
        <v>#N/A</v>
      </c>
    </row>
    <row r="27" spans="1:42" x14ac:dyDescent="0.25">
      <c r="A27" s="100">
        <f>IF(B27="", "", 'Project Summary'!T62)</f>
        <v>26</v>
      </c>
      <c r="B27" s="100" t="str">
        <f>IF('High Volume Low Speed Fans'!W9="", "",'Project Summary'!$M$123)</f>
        <v>High Volume LowSpeed Fans</v>
      </c>
      <c r="C27" s="100">
        <f>IF(B27="", "", 'Project Summary'!$E$11)</f>
        <v>0</v>
      </c>
      <c r="D27" s="100" t="str">
        <f>IF(A27="", "", CONCATENATE('Project Summary'!$E$8, " - ", 'Project Summary'!$E$11))</f>
        <v xml:space="preserve"> - </v>
      </c>
      <c r="E27" s="100" t="str">
        <f t="shared" si="0"/>
        <v>FPAGPR</v>
      </c>
      <c r="F27" s="100">
        <f>IF(B27="", "", 'Project Summary'!$E$12)</f>
        <v>0</v>
      </c>
      <c r="G27" s="100" t="str">
        <f>IF(B27="","",VLOOKUP(B27,'Project Summary'!$M$120:$N$127,2,FALSE))</f>
        <v>FEPA-4</v>
      </c>
      <c r="H27" s="100" t="str">
        <f>IF(B27="", "",'Project Summary'!R69)</f>
        <v>26</v>
      </c>
      <c r="I27" s="168">
        <f>IF(B27="", "", Instructions!$N$2)</f>
        <v>5.0999999999999996</v>
      </c>
      <c r="J27">
        <f>IF(B27="", "", 'High Volume Low Speed Fans'!D9)</f>
        <v>0</v>
      </c>
      <c r="K27" s="100">
        <f>IF(B27="", "", 'High Volume Low Speed Fans'!L9)</f>
        <v>0</v>
      </c>
      <c r="L27" s="168">
        <f>IF(B27="", "", 'High Volume Low Speed Fans'!W9)</f>
        <v>0</v>
      </c>
      <c r="M27" s="168" t="str">
        <f>IF(B27="", "", 'High Volume Low Speed Fans'!U9)</f>
        <v/>
      </c>
      <c r="N27" s="168" t="str">
        <f t="shared" si="2"/>
        <v/>
      </c>
      <c r="O27" s="168" t="str">
        <f>IF(B27="", "", 'High Volume Low Speed Fans'!V9)</f>
        <v/>
      </c>
      <c r="P27" s="169">
        <f>IF(B27="", "",'High Volume Low Speed Fans'!O9)</f>
        <v>1</v>
      </c>
      <c r="Q27" s="63">
        <f>IF(B27="", "", 'High Volume Low Speed Fans'!S9)</f>
        <v>15</v>
      </c>
      <c r="R27" s="63">
        <f>IF(B27="", "", 'High Volume Low Speed Fans'!E9)</f>
        <v>0</v>
      </c>
      <c r="S27" s="63">
        <f>IF(B27="", "", 'High Volume Low Speed Fans'!F9)</f>
        <v>0</v>
      </c>
      <c r="AC27" s="167" t="str">
        <f>IF(B27="", "",'High Volume Low Speed Fans'!N9)</f>
        <v/>
      </c>
      <c r="AJ27" s="171">
        <f>IF(B27="", "", 'High Volume Low Speed Fans'!H9)</f>
        <v>0</v>
      </c>
      <c r="AN27" s="100" t="str">
        <f>IF(B27="", "", 'High Volume Low Speed Fans'!R9)</f>
        <v/>
      </c>
      <c r="AO27" s="99" t="str">
        <f>IF(B27="", "", 'High Volume Low Speed Fans'!Q9)</f>
        <v/>
      </c>
      <c r="AP27" s="100" t="e">
        <f>IF(B27="", "", 'High Volume Low Speed Fans'!P9)</f>
        <v>#N/A</v>
      </c>
    </row>
    <row r="28" spans="1:42" x14ac:dyDescent="0.25">
      <c r="A28" s="100">
        <f>IF(B28="", "", 'Project Summary'!T63)</f>
        <v>27</v>
      </c>
      <c r="B28" s="100" t="str">
        <f>IF('High Volume Low Speed Fans'!W10="", "",'Project Summary'!$M$123)</f>
        <v>High Volume LowSpeed Fans</v>
      </c>
      <c r="C28" s="100">
        <f>IF(B28="", "", 'Project Summary'!$E$11)</f>
        <v>0</v>
      </c>
      <c r="D28" s="100" t="str">
        <f>IF(A28="", "", CONCATENATE('Project Summary'!$E$8, " - ", 'Project Summary'!$E$11))</f>
        <v xml:space="preserve"> - </v>
      </c>
      <c r="E28" s="100" t="str">
        <f t="shared" si="0"/>
        <v>FPAGPR</v>
      </c>
      <c r="F28" s="100">
        <f>IF(B28="", "", 'Project Summary'!$E$12)</f>
        <v>0</v>
      </c>
      <c r="G28" s="100" t="str">
        <f>IF(B28="","",VLOOKUP(B28,'Project Summary'!$M$120:$N$127,2,FALSE))</f>
        <v>FEPA-4</v>
      </c>
      <c r="H28" s="100" t="str">
        <f>IF(B28="", "",'Project Summary'!R70)</f>
        <v>27</v>
      </c>
      <c r="I28" s="168">
        <f>IF(B28="", "", Instructions!$N$2)</f>
        <v>5.0999999999999996</v>
      </c>
      <c r="J28">
        <f>IF(B28="", "", 'High Volume Low Speed Fans'!D10)</f>
        <v>0</v>
      </c>
      <c r="K28" s="100">
        <f>IF(B28="", "", 'High Volume Low Speed Fans'!L10)</f>
        <v>0</v>
      </c>
      <c r="L28" s="168">
        <f>IF(B28="", "", 'High Volume Low Speed Fans'!W10)</f>
        <v>0</v>
      </c>
      <c r="M28" s="168" t="str">
        <f>IF(B28="", "", 'High Volume Low Speed Fans'!U10)</f>
        <v/>
      </c>
      <c r="N28" s="168" t="str">
        <f t="shared" si="2"/>
        <v/>
      </c>
      <c r="O28" s="168" t="str">
        <f>IF(B28="", "", 'High Volume Low Speed Fans'!V10)</f>
        <v/>
      </c>
      <c r="P28" s="169">
        <f>IF(B28="", "",'High Volume Low Speed Fans'!O10)</f>
        <v>1</v>
      </c>
      <c r="Q28" s="63">
        <f>IF(B28="", "", 'High Volume Low Speed Fans'!S10)</f>
        <v>15</v>
      </c>
      <c r="R28" s="63">
        <f>IF(B28="", "", 'High Volume Low Speed Fans'!E10)</f>
        <v>0</v>
      </c>
      <c r="S28" s="63">
        <f>IF(B28="", "", 'High Volume Low Speed Fans'!F10)</f>
        <v>0</v>
      </c>
      <c r="AC28" s="167" t="str">
        <f>IF(B28="", "",'High Volume Low Speed Fans'!N10)</f>
        <v/>
      </c>
      <c r="AJ28" s="171">
        <f>IF(B28="", "", 'High Volume Low Speed Fans'!H10)</f>
        <v>0</v>
      </c>
      <c r="AN28" s="100" t="str">
        <f>IF(B28="", "", 'High Volume Low Speed Fans'!R10)</f>
        <v/>
      </c>
      <c r="AO28" s="99" t="str">
        <f>IF(B28="", "", 'High Volume Low Speed Fans'!Q10)</f>
        <v/>
      </c>
      <c r="AP28" s="100" t="e">
        <f>IF(B28="", "", 'High Volume Low Speed Fans'!P10)</f>
        <v>#N/A</v>
      </c>
    </row>
    <row r="29" spans="1:42" x14ac:dyDescent="0.25">
      <c r="A29" s="100">
        <f>IF(B29="", "", 'Project Summary'!T64)</f>
        <v>28</v>
      </c>
      <c r="B29" s="100" t="str">
        <f>IF('High Volume Low Speed Fans'!W11="", "",'Project Summary'!$M$123)</f>
        <v>High Volume LowSpeed Fans</v>
      </c>
      <c r="C29" s="100">
        <f>IF(B29="", "", 'Project Summary'!$E$11)</f>
        <v>0</v>
      </c>
      <c r="D29" s="100" t="str">
        <f>IF(A29="", "", CONCATENATE('Project Summary'!$E$8, " - ", 'Project Summary'!$E$11))</f>
        <v xml:space="preserve"> - </v>
      </c>
      <c r="E29" s="100" t="str">
        <f t="shared" si="0"/>
        <v>FPAGPR</v>
      </c>
      <c r="F29" s="100">
        <f>IF(B29="", "", 'Project Summary'!$E$12)</f>
        <v>0</v>
      </c>
      <c r="G29" s="100" t="str">
        <f>IF(B29="","",VLOOKUP(B29,'Project Summary'!$M$120:$N$127,2,FALSE))</f>
        <v>FEPA-4</v>
      </c>
      <c r="H29" s="100" t="str">
        <f>IF(B29="", "",'Project Summary'!R71)</f>
        <v>28</v>
      </c>
      <c r="I29" s="168">
        <f>IF(B29="", "", Instructions!$N$2)</f>
        <v>5.0999999999999996</v>
      </c>
      <c r="J29">
        <f>IF(B29="", "", 'High Volume Low Speed Fans'!D11)</f>
        <v>0</v>
      </c>
      <c r="K29" s="100">
        <f>IF(B29="", "", 'High Volume Low Speed Fans'!L11)</f>
        <v>0</v>
      </c>
      <c r="L29" s="168">
        <f>IF(B29="", "", 'High Volume Low Speed Fans'!W11)</f>
        <v>0</v>
      </c>
      <c r="M29" s="168" t="str">
        <f>IF(B29="", "", 'High Volume Low Speed Fans'!U11)</f>
        <v/>
      </c>
      <c r="N29" s="168" t="str">
        <f t="shared" si="2"/>
        <v/>
      </c>
      <c r="O29" s="168" t="str">
        <f>IF(B29="", "", 'High Volume Low Speed Fans'!V11)</f>
        <v/>
      </c>
      <c r="P29" s="169">
        <f>IF(B29="", "",'High Volume Low Speed Fans'!O11)</f>
        <v>1</v>
      </c>
      <c r="Q29" s="63">
        <f>IF(B29="", "", 'High Volume Low Speed Fans'!S11)</f>
        <v>15</v>
      </c>
      <c r="R29" s="63">
        <f>IF(B29="", "", 'High Volume Low Speed Fans'!E11)</f>
        <v>0</v>
      </c>
      <c r="S29" s="63">
        <f>IF(B29="", "", 'High Volume Low Speed Fans'!F11)</f>
        <v>0</v>
      </c>
      <c r="AC29" s="167" t="str">
        <f>IF(B29="", "",'High Volume Low Speed Fans'!N11)</f>
        <v/>
      </c>
      <c r="AJ29" s="171">
        <f>IF(B29="", "", 'High Volume Low Speed Fans'!H11)</f>
        <v>0</v>
      </c>
      <c r="AN29" s="100" t="str">
        <f>IF(B29="", "", 'High Volume Low Speed Fans'!R11)</f>
        <v/>
      </c>
      <c r="AO29" s="99" t="str">
        <f>IF(B29="", "", 'High Volume Low Speed Fans'!Q11)</f>
        <v/>
      </c>
      <c r="AP29" s="100" t="e">
        <f>IF(B29="", "", 'High Volume Low Speed Fans'!P11)</f>
        <v>#N/A</v>
      </c>
    </row>
    <row r="30" spans="1:42" x14ac:dyDescent="0.25">
      <c r="A30" s="100">
        <f>IF(B30="", "", 'Project Summary'!T65)</f>
        <v>29</v>
      </c>
      <c r="B30" s="100" t="str">
        <f>IF('High Volume Low Speed Fans'!W12="", "",'Project Summary'!$M$123)</f>
        <v>High Volume LowSpeed Fans</v>
      </c>
      <c r="C30" s="100">
        <f>IF(B30="", "", 'Project Summary'!$E$11)</f>
        <v>0</v>
      </c>
      <c r="D30" s="100" t="str">
        <f>IF(A30="", "", CONCATENATE('Project Summary'!$E$8, " - ", 'Project Summary'!$E$11))</f>
        <v xml:space="preserve"> - </v>
      </c>
      <c r="E30" s="100" t="str">
        <f t="shared" si="0"/>
        <v>FPAGPR</v>
      </c>
      <c r="F30" s="100">
        <f>IF(B30="", "", 'Project Summary'!$E$12)</f>
        <v>0</v>
      </c>
      <c r="G30" s="100" t="str">
        <f>IF(B30="","",VLOOKUP(B30,'Project Summary'!$M$120:$N$127,2,FALSE))</f>
        <v>FEPA-4</v>
      </c>
      <c r="H30" s="100" t="str">
        <f>IF(B30="", "",'Project Summary'!R72)</f>
        <v>29</v>
      </c>
      <c r="I30" s="168">
        <f>IF(B30="", "", Instructions!$N$2)</f>
        <v>5.0999999999999996</v>
      </c>
      <c r="J30">
        <f>IF(B30="", "", 'High Volume Low Speed Fans'!D12)</f>
        <v>0</v>
      </c>
      <c r="K30" s="100">
        <f>IF(B30="", "", 'High Volume Low Speed Fans'!L12)</f>
        <v>0</v>
      </c>
      <c r="L30" s="168">
        <f>IF(B30="", "", 'High Volume Low Speed Fans'!W12)</f>
        <v>0</v>
      </c>
      <c r="M30" s="168" t="str">
        <f>IF(B30="", "", 'High Volume Low Speed Fans'!U12)</f>
        <v/>
      </c>
      <c r="N30" s="168" t="str">
        <f t="shared" si="2"/>
        <v/>
      </c>
      <c r="O30" s="168" t="str">
        <f>IF(B30="", "", 'High Volume Low Speed Fans'!V12)</f>
        <v/>
      </c>
      <c r="P30" s="169">
        <f>IF(B30="", "",'High Volume Low Speed Fans'!O12)</f>
        <v>1</v>
      </c>
      <c r="Q30" s="63">
        <f>IF(B30="", "", 'High Volume Low Speed Fans'!S12)</f>
        <v>15</v>
      </c>
      <c r="R30" s="63">
        <f>IF(B30="", "", 'High Volume Low Speed Fans'!E12)</f>
        <v>0</v>
      </c>
      <c r="S30" s="63">
        <f>IF(B30="", "", 'High Volume Low Speed Fans'!F12)</f>
        <v>0</v>
      </c>
      <c r="AC30" s="167" t="str">
        <f>IF(B30="", "",'High Volume Low Speed Fans'!N12)</f>
        <v/>
      </c>
      <c r="AJ30" s="171">
        <f>IF(B30="", "", 'High Volume Low Speed Fans'!H12)</f>
        <v>0</v>
      </c>
      <c r="AN30" s="100" t="str">
        <f>IF(B30="", "", 'High Volume Low Speed Fans'!R12)</f>
        <v/>
      </c>
      <c r="AO30" s="99" t="str">
        <f>IF(B30="", "", 'High Volume Low Speed Fans'!Q12)</f>
        <v/>
      </c>
      <c r="AP30" s="100" t="e">
        <f>IF(B30="", "", 'High Volume Low Speed Fans'!P12)</f>
        <v>#N/A</v>
      </c>
    </row>
    <row r="31" spans="1:42" x14ac:dyDescent="0.25">
      <c r="A31" s="100">
        <f>IF(B31="", "", 'Project Summary'!T66)</f>
        <v>30</v>
      </c>
      <c r="B31" s="100" t="str">
        <f>IF('High Volume Low Speed Fans'!W13="", "",'Project Summary'!$M$123)</f>
        <v>High Volume LowSpeed Fans</v>
      </c>
      <c r="C31" s="100">
        <f>IF(B31="", "", 'Project Summary'!$E$11)</f>
        <v>0</v>
      </c>
      <c r="D31" s="100" t="str">
        <f>IF(A31="", "", CONCATENATE('Project Summary'!$E$8, " - ", 'Project Summary'!$E$11))</f>
        <v xml:space="preserve"> - </v>
      </c>
      <c r="E31" s="100" t="str">
        <f t="shared" si="0"/>
        <v>FPAGPR</v>
      </c>
      <c r="F31" s="100">
        <f>IF(B31="", "", 'Project Summary'!$E$12)</f>
        <v>0</v>
      </c>
      <c r="G31" s="100" t="str">
        <f>IF(B31="","",VLOOKUP(B31,'Project Summary'!$M$120:$N$127,2,FALSE))</f>
        <v>FEPA-4</v>
      </c>
      <c r="H31" s="100" t="str">
        <f>IF(B31="", "",'Project Summary'!R73)</f>
        <v>30</v>
      </c>
      <c r="I31" s="168">
        <f>IF(B31="", "", Instructions!$N$2)</f>
        <v>5.0999999999999996</v>
      </c>
      <c r="J31">
        <f>IF(B31="", "", 'High Volume Low Speed Fans'!D13)</f>
        <v>0</v>
      </c>
      <c r="K31" s="100">
        <f>IF(B31="", "", 'High Volume Low Speed Fans'!L13)</f>
        <v>0</v>
      </c>
      <c r="L31" s="168">
        <f>IF(B31="", "", 'High Volume Low Speed Fans'!W13)</f>
        <v>0</v>
      </c>
      <c r="M31" s="168" t="str">
        <f>IF(B31="", "", 'High Volume Low Speed Fans'!U13)</f>
        <v/>
      </c>
      <c r="N31" s="168" t="str">
        <f t="shared" si="2"/>
        <v/>
      </c>
      <c r="O31" s="168" t="str">
        <f>IF(B31="", "", 'High Volume Low Speed Fans'!V13)</f>
        <v/>
      </c>
      <c r="P31" s="169">
        <f>IF(B31="", "",'High Volume Low Speed Fans'!O13)</f>
        <v>1</v>
      </c>
      <c r="Q31" s="63">
        <f>IF(B31="", "", 'High Volume Low Speed Fans'!S13)</f>
        <v>15</v>
      </c>
      <c r="R31" s="63">
        <f>IF(B31="", "", 'High Volume Low Speed Fans'!E13)</f>
        <v>0</v>
      </c>
      <c r="S31" s="63">
        <f>IF(B31="", "", 'High Volume Low Speed Fans'!F13)</f>
        <v>0</v>
      </c>
      <c r="AC31" s="167" t="str">
        <f>IF(B31="", "",'High Volume Low Speed Fans'!N13)</f>
        <v/>
      </c>
      <c r="AJ31" s="171">
        <f>IF(B31="", "", 'High Volume Low Speed Fans'!H13)</f>
        <v>0</v>
      </c>
      <c r="AN31" s="100" t="str">
        <f>IF(B31="", "", 'High Volume Low Speed Fans'!R13)</f>
        <v/>
      </c>
      <c r="AO31" s="99" t="str">
        <f>IF(B31="", "", 'High Volume Low Speed Fans'!Q13)</f>
        <v/>
      </c>
      <c r="AP31" s="100" t="e">
        <f>IF(B31="", "", 'High Volume Low Speed Fans'!P13)</f>
        <v>#N/A</v>
      </c>
    </row>
    <row r="32" spans="1:42" x14ac:dyDescent="0.25">
      <c r="A32" s="100">
        <f>IF(B32="", "", 'Project Summary'!T67)</f>
        <v>31</v>
      </c>
      <c r="B32" s="100" t="str">
        <f>IF('High Volume Low Speed Fans'!W14="", "",'Project Summary'!$M$123)</f>
        <v>High Volume LowSpeed Fans</v>
      </c>
      <c r="C32" s="100">
        <f>IF(B32="", "", 'Project Summary'!$E$11)</f>
        <v>0</v>
      </c>
      <c r="D32" s="100" t="str">
        <f>IF(A32="", "", CONCATENATE('Project Summary'!$E$8, " - ", 'Project Summary'!$E$11))</f>
        <v xml:space="preserve"> - </v>
      </c>
      <c r="E32" s="100" t="str">
        <f t="shared" si="0"/>
        <v>FPAGPR</v>
      </c>
      <c r="F32" s="100">
        <f>IF(B32="", "", 'Project Summary'!$E$12)</f>
        <v>0</v>
      </c>
      <c r="G32" s="100" t="str">
        <f>IF(B32="","",VLOOKUP(B32,'Project Summary'!$M$120:$N$127,2,FALSE))</f>
        <v>FEPA-4</v>
      </c>
      <c r="H32" s="100" t="str">
        <f>IF(B32="", "",'Project Summary'!R74)</f>
        <v>31</v>
      </c>
      <c r="I32" s="168">
        <f>IF(B32="", "", Instructions!$N$2)</f>
        <v>5.0999999999999996</v>
      </c>
      <c r="J32">
        <f>IF(B32="", "", 'High Volume Low Speed Fans'!D14)</f>
        <v>0</v>
      </c>
      <c r="K32" s="100">
        <f>IF(B32="", "", 'High Volume Low Speed Fans'!L14)</f>
        <v>0</v>
      </c>
      <c r="L32" s="168">
        <f>IF(B32="", "", 'High Volume Low Speed Fans'!W14)</f>
        <v>0</v>
      </c>
      <c r="M32" s="168" t="str">
        <f>IF(B32="", "", 'High Volume Low Speed Fans'!U14)</f>
        <v/>
      </c>
      <c r="N32" s="168" t="str">
        <f t="shared" si="2"/>
        <v/>
      </c>
      <c r="O32" s="168" t="str">
        <f>IF(B32="", "", 'High Volume Low Speed Fans'!V14)</f>
        <v/>
      </c>
      <c r="P32" s="169">
        <f>IF(B32="", "",'High Volume Low Speed Fans'!O14)</f>
        <v>1</v>
      </c>
      <c r="Q32" s="63">
        <f>IF(B32="", "", 'High Volume Low Speed Fans'!S14)</f>
        <v>15</v>
      </c>
      <c r="R32" s="63">
        <f>IF(B32="", "", 'High Volume Low Speed Fans'!E14)</f>
        <v>0</v>
      </c>
      <c r="S32" s="63">
        <f>IF(B32="", "", 'High Volume Low Speed Fans'!F14)</f>
        <v>0</v>
      </c>
      <c r="AC32" s="167" t="str">
        <f>IF(B32="", "",'High Volume Low Speed Fans'!N14)</f>
        <v/>
      </c>
      <c r="AJ32" s="171">
        <f>IF(B32="", "", 'High Volume Low Speed Fans'!H14)</f>
        <v>0</v>
      </c>
      <c r="AN32" s="100" t="str">
        <f>IF(B32="", "", 'High Volume Low Speed Fans'!R14)</f>
        <v/>
      </c>
      <c r="AO32" s="99" t="str">
        <f>IF(B32="", "", 'High Volume Low Speed Fans'!Q14)</f>
        <v/>
      </c>
      <c r="AP32" s="100" t="e">
        <f>IF(B32="", "", 'High Volume Low Speed Fans'!P14)</f>
        <v>#N/A</v>
      </c>
    </row>
    <row r="33" spans="1:48" x14ac:dyDescent="0.25">
      <c r="A33" s="100">
        <f>IF(B33="", "", 'Project Summary'!T68)</f>
        <v>32</v>
      </c>
      <c r="B33" s="100" t="str">
        <f>IF('High Volume Low Speed Fans'!W15="", "",'Project Summary'!$M$123)</f>
        <v>High Volume LowSpeed Fans</v>
      </c>
      <c r="C33" s="100">
        <f>IF(B33="", "", 'Project Summary'!$E$11)</f>
        <v>0</v>
      </c>
      <c r="D33" s="100" t="str">
        <f>IF(A33="", "", CONCATENATE('Project Summary'!$E$8, " - ", 'Project Summary'!$E$11))</f>
        <v xml:space="preserve"> - </v>
      </c>
      <c r="E33" s="100" t="str">
        <f t="shared" si="0"/>
        <v>FPAGPR</v>
      </c>
      <c r="F33" s="100">
        <f>IF(B33="", "", 'Project Summary'!$E$12)</f>
        <v>0</v>
      </c>
      <c r="G33" s="100" t="str">
        <f>IF(B33="","",VLOOKUP(B33,'Project Summary'!$M$120:$N$127,2,FALSE))</f>
        <v>FEPA-4</v>
      </c>
      <c r="H33" s="100" t="str">
        <f>IF(B33="", "",'Project Summary'!R75)</f>
        <v>32</v>
      </c>
      <c r="I33" s="168">
        <f>IF(B33="", "", Instructions!$N$2)</f>
        <v>5.0999999999999996</v>
      </c>
      <c r="J33">
        <f>IF(B33="", "", 'High Volume Low Speed Fans'!D15)</f>
        <v>0</v>
      </c>
      <c r="K33" s="100">
        <f>IF(B33="", "", 'High Volume Low Speed Fans'!L15)</f>
        <v>0</v>
      </c>
      <c r="L33" s="168">
        <f>IF(B33="", "", 'High Volume Low Speed Fans'!W15)</f>
        <v>0</v>
      </c>
      <c r="M33" s="168" t="str">
        <f>IF(B33="", "", 'High Volume Low Speed Fans'!U15)</f>
        <v/>
      </c>
      <c r="N33" s="168" t="str">
        <f t="shared" si="2"/>
        <v/>
      </c>
      <c r="O33" s="168" t="str">
        <f>IF(B33="", "", 'High Volume Low Speed Fans'!V15)</f>
        <v/>
      </c>
      <c r="P33" s="169">
        <f>IF(B33="", "",'High Volume Low Speed Fans'!O15)</f>
        <v>1</v>
      </c>
      <c r="Q33" s="63">
        <f>IF(B33="", "", 'High Volume Low Speed Fans'!S15)</f>
        <v>15</v>
      </c>
      <c r="R33" s="63">
        <f>IF(B33="", "", 'High Volume Low Speed Fans'!E15)</f>
        <v>0</v>
      </c>
      <c r="S33" s="63">
        <f>IF(B33="", "", 'High Volume Low Speed Fans'!F15)</f>
        <v>0</v>
      </c>
      <c r="AC33" s="167" t="str">
        <f>IF(B33="", "",'High Volume Low Speed Fans'!N15)</f>
        <v/>
      </c>
      <c r="AJ33" s="171">
        <f>IF(B33="", "", 'High Volume Low Speed Fans'!H15)</f>
        <v>0</v>
      </c>
      <c r="AN33" s="100" t="str">
        <f>IF(B33="", "", 'High Volume Low Speed Fans'!R15)</f>
        <v/>
      </c>
      <c r="AO33" s="99" t="str">
        <f>IF(B33="", "", 'High Volume Low Speed Fans'!Q15)</f>
        <v/>
      </c>
      <c r="AP33" s="100" t="e">
        <f>IF(B33="", "", 'High Volume Low Speed Fans'!P15)</f>
        <v>#N/A</v>
      </c>
    </row>
    <row r="34" spans="1:48" x14ac:dyDescent="0.25">
      <c r="A34" s="100">
        <f>IF(B34="", "", 'Project Summary'!T69)</f>
        <v>33</v>
      </c>
      <c r="B34" s="100" t="str">
        <f>IF('Livestock Waterer'!R8="", "", 'Project Summary'!$M$124)</f>
        <v>Livestock Waterer</v>
      </c>
      <c r="C34" s="100">
        <f>IF(B34="", "", 'Project Summary'!$E$11)</f>
        <v>0</v>
      </c>
      <c r="D34" s="100" t="str">
        <f>IF(A34="", "", CONCATENATE('Project Summary'!$E$8, " - ", 'Project Summary'!$E$11))</f>
        <v xml:space="preserve"> - </v>
      </c>
      <c r="E34" s="100" t="str">
        <f t="shared" si="0"/>
        <v>FPAGPR</v>
      </c>
      <c r="F34" s="100">
        <f>IF(B34="", "", 'Project Summary'!$E$12)</f>
        <v>0</v>
      </c>
      <c r="G34" s="100" t="str">
        <f>IF(B34="","",VLOOKUP(B34,'Project Summary'!$M$120:$N$127,2,FALSE))</f>
        <v>FEPA-5</v>
      </c>
      <c r="H34" s="100" t="str">
        <f>IF(B34="", "",'Project Summary'!R78)</f>
        <v>33</v>
      </c>
      <c r="I34" s="168">
        <f>IF(B34="", "", Instructions!$N$2)</f>
        <v>5.0999999999999996</v>
      </c>
      <c r="J34">
        <f>IF(B34="", "", 'Livestock Waterer'!D8)</f>
        <v>0</v>
      </c>
      <c r="K34" s="100">
        <f>IF(B34="", "", 'Livestock Waterer'!H8)</f>
        <v>0</v>
      </c>
      <c r="L34" s="168">
        <f>IF(B34="", "", 'Livestock Waterer'!R8)</f>
        <v>0</v>
      </c>
      <c r="M34" s="168" t="str">
        <f>IF(B34="", "", 'Livestock Waterer'!P8)</f>
        <v/>
      </c>
      <c r="N34" s="168" t="str">
        <f t="shared" si="2"/>
        <v/>
      </c>
      <c r="O34" s="168" t="str">
        <f>IF(B34="", "", 'Livestock Waterer'!Q8)</f>
        <v/>
      </c>
      <c r="P34" s="169">
        <f>IF(B34="", "", 'Livestock Waterer'!L8)</f>
        <v>0</v>
      </c>
      <c r="Q34" s="99">
        <f>IF(B34="", "", 'Livestock Waterer'!N8)</f>
        <v>10</v>
      </c>
      <c r="R34" s="99">
        <f>IF(B34="", "", 'Livestock Waterer'!E8)</f>
        <v>0</v>
      </c>
      <c r="S34" s="99">
        <f>IF(C34="", "", 'Livestock Waterer'!F8)</f>
        <v>0</v>
      </c>
      <c r="AC34" s="171" t="str">
        <f>IF(B34="", "", 'Livestock Waterer'!M8)</f>
        <v/>
      </c>
      <c r="AN34" s="100" t="str">
        <f>IF(B34="", "", 'Livestock Waterer'!J8)</f>
        <v/>
      </c>
    </row>
    <row r="35" spans="1:48" x14ac:dyDescent="0.25">
      <c r="A35" s="100">
        <f>IF(B35="", "", 'Project Summary'!T70)</f>
        <v>34</v>
      </c>
      <c r="B35" s="100" t="str">
        <f>IF('Livestock Waterer'!R9="", "", 'Project Summary'!$M$124)</f>
        <v>Livestock Waterer</v>
      </c>
      <c r="C35" s="100">
        <f>IF(B35="", "", 'Project Summary'!$E$11)</f>
        <v>0</v>
      </c>
      <c r="D35" s="100" t="str">
        <f>IF(A35="", "", CONCATENATE('Project Summary'!$E$8, " - ", 'Project Summary'!$E$11))</f>
        <v xml:space="preserve"> - </v>
      </c>
      <c r="E35" s="100" t="str">
        <f t="shared" si="0"/>
        <v>FPAGPR</v>
      </c>
      <c r="F35" s="100">
        <f>IF(B35="", "", 'Project Summary'!$E$12)</f>
        <v>0</v>
      </c>
      <c r="G35" s="100" t="str">
        <f>IF(B35="","",VLOOKUP(B35,'Project Summary'!$M$120:$N$127,2,FALSE))</f>
        <v>FEPA-5</v>
      </c>
      <c r="H35" s="100" t="str">
        <f>IF(B35="", "",'Project Summary'!R79)</f>
        <v>34</v>
      </c>
      <c r="I35" s="168">
        <f>IF(B35="", "", Instructions!$N$2)</f>
        <v>5.0999999999999996</v>
      </c>
      <c r="J35">
        <f>IF(B35="", "", 'Livestock Waterer'!D9)</f>
        <v>0</v>
      </c>
      <c r="K35" s="100">
        <f>IF(B35="", "", 'Livestock Waterer'!H9)</f>
        <v>0</v>
      </c>
      <c r="L35" s="168">
        <f>IF(B35="", "", 'Livestock Waterer'!R9)</f>
        <v>0</v>
      </c>
      <c r="M35" s="168" t="str">
        <f>IF(B35="", "", 'Livestock Waterer'!P9)</f>
        <v/>
      </c>
      <c r="N35" s="168" t="str">
        <f t="shared" si="2"/>
        <v/>
      </c>
      <c r="O35" s="168" t="str">
        <f>IF(B35="", "", 'Livestock Waterer'!Q9)</f>
        <v/>
      </c>
      <c r="P35" s="169">
        <f>IF(B35="", "", 'Livestock Waterer'!L9)</f>
        <v>0</v>
      </c>
      <c r="Q35" s="99">
        <f>IF(B35="", "", 'Livestock Waterer'!N9)</f>
        <v>10</v>
      </c>
      <c r="R35" s="99">
        <f>IF(B35="", "", 'Livestock Waterer'!E9)</f>
        <v>0</v>
      </c>
      <c r="S35" s="99">
        <f>IF(C35="", "", 'Livestock Waterer'!F9)</f>
        <v>0</v>
      </c>
      <c r="AC35" s="171" t="str">
        <f>IF(B35="", "", 'Livestock Waterer'!M9)</f>
        <v/>
      </c>
      <c r="AN35" s="100" t="str">
        <f>IF(B35="", "", 'Livestock Waterer'!J9)</f>
        <v/>
      </c>
    </row>
    <row r="36" spans="1:48" x14ac:dyDescent="0.25">
      <c r="A36" s="100">
        <f>IF(B36="", "", 'Project Summary'!T71)</f>
        <v>35</v>
      </c>
      <c r="B36" s="100" t="str">
        <f>IF('Livestock Waterer'!R10="", "", 'Project Summary'!$M$124)</f>
        <v>Livestock Waterer</v>
      </c>
      <c r="C36" s="100">
        <f>IF(B36="", "", 'Project Summary'!$E$11)</f>
        <v>0</v>
      </c>
      <c r="D36" s="100" t="str">
        <f>IF(A36="", "", CONCATENATE('Project Summary'!$E$8, " - ", 'Project Summary'!$E$11))</f>
        <v xml:space="preserve"> - </v>
      </c>
      <c r="E36" s="100" t="str">
        <f t="shared" si="0"/>
        <v>FPAGPR</v>
      </c>
      <c r="F36" s="100">
        <f>IF(B36="", "", 'Project Summary'!$E$12)</f>
        <v>0</v>
      </c>
      <c r="G36" s="100" t="str">
        <f>IF(B36="","",VLOOKUP(B36,'Project Summary'!$M$120:$N$127,2,FALSE))</f>
        <v>FEPA-5</v>
      </c>
      <c r="H36" s="100" t="str">
        <f>IF(B36="", "",'Project Summary'!R80)</f>
        <v>35</v>
      </c>
      <c r="I36" s="168">
        <f>IF(B36="", "", Instructions!$N$2)</f>
        <v>5.0999999999999996</v>
      </c>
      <c r="J36">
        <f>IF(B36="", "", 'Livestock Waterer'!D10)</f>
        <v>0</v>
      </c>
      <c r="K36" s="100">
        <f>IF(B36="", "", 'Livestock Waterer'!H10)</f>
        <v>0</v>
      </c>
      <c r="L36" s="168">
        <f>IF(B36="", "", 'Livestock Waterer'!R10)</f>
        <v>0</v>
      </c>
      <c r="M36" s="168" t="str">
        <f>IF(B36="", "", 'Livestock Waterer'!P10)</f>
        <v/>
      </c>
      <c r="N36" s="168" t="str">
        <f t="shared" si="2"/>
        <v/>
      </c>
      <c r="O36" s="168" t="str">
        <f>IF(B36="", "", 'Livestock Waterer'!Q10)</f>
        <v/>
      </c>
      <c r="P36" s="169">
        <f>IF(B36="", "", 'Livestock Waterer'!L10)</f>
        <v>0</v>
      </c>
      <c r="Q36" s="99">
        <f>IF(B36="", "", 'Livestock Waterer'!N10)</f>
        <v>10</v>
      </c>
      <c r="R36" s="99">
        <f>IF(B36="", "", 'Livestock Waterer'!E10)</f>
        <v>0</v>
      </c>
      <c r="S36" s="99">
        <f>IF(C36="", "", 'Livestock Waterer'!F10)</f>
        <v>0</v>
      </c>
      <c r="AC36" s="171" t="str">
        <f>IF(B36="", "", 'Livestock Waterer'!M10)</f>
        <v/>
      </c>
      <c r="AN36" s="100" t="str">
        <f>IF(B36="", "", 'Livestock Waterer'!J10)</f>
        <v/>
      </c>
    </row>
    <row r="37" spans="1:48" x14ac:dyDescent="0.25">
      <c r="A37" s="100">
        <f>IF(B37="", "", 'Project Summary'!T72)</f>
        <v>36</v>
      </c>
      <c r="B37" s="100" t="str">
        <f>IF('Livestock Waterer'!R11="", "", 'Project Summary'!$M$124)</f>
        <v>Livestock Waterer</v>
      </c>
      <c r="C37" s="100">
        <f>IF(B37="", "", 'Project Summary'!$E$11)</f>
        <v>0</v>
      </c>
      <c r="D37" s="100" t="str">
        <f>IF(A37="", "", CONCATENATE('Project Summary'!$E$8, " - ", 'Project Summary'!$E$11))</f>
        <v xml:space="preserve"> - </v>
      </c>
      <c r="E37" s="100" t="str">
        <f t="shared" si="0"/>
        <v>FPAGPR</v>
      </c>
      <c r="F37" s="100">
        <f>IF(B37="", "", 'Project Summary'!$E$12)</f>
        <v>0</v>
      </c>
      <c r="G37" s="100" t="str">
        <f>IF(B37="","",VLOOKUP(B37,'Project Summary'!$M$120:$N$127,2,FALSE))</f>
        <v>FEPA-5</v>
      </c>
      <c r="H37" s="100" t="str">
        <f>IF(B37="", "",'Project Summary'!R81)</f>
        <v>36</v>
      </c>
      <c r="I37" s="168">
        <f>IF(B37="", "", Instructions!$N$2)</f>
        <v>5.0999999999999996</v>
      </c>
      <c r="J37">
        <f>IF(B37="", "", 'Livestock Waterer'!D11)</f>
        <v>0</v>
      </c>
      <c r="K37" s="100">
        <f>IF(B37="", "", 'Livestock Waterer'!H11)</f>
        <v>0</v>
      </c>
      <c r="L37" s="168">
        <f>IF(B37="", "", 'Livestock Waterer'!R11)</f>
        <v>0</v>
      </c>
      <c r="M37" s="168" t="str">
        <f>IF(B37="", "", 'Livestock Waterer'!P11)</f>
        <v/>
      </c>
      <c r="N37" s="168" t="str">
        <f t="shared" si="2"/>
        <v/>
      </c>
      <c r="O37" s="168" t="str">
        <f>IF(B37="", "", 'Livestock Waterer'!Q11)</f>
        <v/>
      </c>
      <c r="P37" s="169">
        <f>IF(B37="", "", 'Livestock Waterer'!L11)</f>
        <v>0</v>
      </c>
      <c r="Q37" s="99">
        <f>IF(B37="", "", 'Livestock Waterer'!N11)</f>
        <v>10</v>
      </c>
      <c r="R37" s="99">
        <f>IF(B37="", "", 'Livestock Waterer'!E11)</f>
        <v>0</v>
      </c>
      <c r="S37" s="99">
        <f>IF(C37="", "", 'Livestock Waterer'!F11)</f>
        <v>0</v>
      </c>
      <c r="AC37" s="171" t="str">
        <f>IF(B37="", "", 'Livestock Waterer'!M11)</f>
        <v/>
      </c>
      <c r="AN37" s="100" t="str">
        <f>IF(B37="", "", 'Livestock Waterer'!J11)</f>
        <v/>
      </c>
    </row>
    <row r="38" spans="1:48" x14ac:dyDescent="0.25">
      <c r="A38" s="100">
        <f>IF(B38="", "", 'Project Summary'!T73)</f>
        <v>37</v>
      </c>
      <c r="B38" s="100" t="str">
        <f>IF('Livestock Waterer'!R12="", "", 'Project Summary'!$M$124)</f>
        <v>Livestock Waterer</v>
      </c>
      <c r="C38" s="100">
        <f>IF(B38="", "", 'Project Summary'!$E$11)</f>
        <v>0</v>
      </c>
      <c r="D38" s="100" t="str">
        <f>IF(A38="", "", CONCATENATE('Project Summary'!$E$8, " - ", 'Project Summary'!$E$11))</f>
        <v xml:space="preserve"> - </v>
      </c>
      <c r="E38" s="100" t="str">
        <f t="shared" si="0"/>
        <v>FPAGPR</v>
      </c>
      <c r="F38" s="100">
        <f>IF(B38="", "", 'Project Summary'!$E$12)</f>
        <v>0</v>
      </c>
      <c r="G38" s="100" t="str">
        <f>IF(B38="","",VLOOKUP(B38,'Project Summary'!$M$120:$N$127,2,FALSE))</f>
        <v>FEPA-5</v>
      </c>
      <c r="H38" s="100" t="str">
        <f>IF(B38="", "",'Project Summary'!R82)</f>
        <v>37</v>
      </c>
      <c r="I38" s="168">
        <f>IF(B38="", "", Instructions!$N$2)</f>
        <v>5.0999999999999996</v>
      </c>
      <c r="J38">
        <f>IF(B38="", "", 'Livestock Waterer'!D12)</f>
        <v>0</v>
      </c>
      <c r="K38" s="100">
        <f>IF(B38="", "", 'Livestock Waterer'!H12)</f>
        <v>0</v>
      </c>
      <c r="L38" s="168">
        <f>IF(B38="", "", 'Livestock Waterer'!R12)</f>
        <v>0</v>
      </c>
      <c r="M38" s="168" t="str">
        <f>IF(B38="", "", 'Livestock Waterer'!P12)</f>
        <v/>
      </c>
      <c r="N38" s="168" t="str">
        <f t="shared" si="2"/>
        <v/>
      </c>
      <c r="O38" s="168" t="str">
        <f>IF(B38="", "", 'Livestock Waterer'!Q12)</f>
        <v/>
      </c>
      <c r="P38" s="169">
        <f>IF(B38="", "", 'Livestock Waterer'!L12)</f>
        <v>0</v>
      </c>
      <c r="Q38" s="99">
        <f>IF(B38="", "", 'Livestock Waterer'!N12)</f>
        <v>10</v>
      </c>
      <c r="R38" s="99">
        <f>IF(B38="", "", 'Livestock Waterer'!E12)</f>
        <v>0</v>
      </c>
      <c r="S38" s="99">
        <f>IF(C38="", "", 'Livestock Waterer'!F12)</f>
        <v>0</v>
      </c>
      <c r="AC38" s="171" t="str">
        <f>IF(B38="", "", 'Livestock Waterer'!M12)</f>
        <v/>
      </c>
      <c r="AN38" s="100" t="str">
        <f>IF(B38="", "", 'Livestock Waterer'!J12)</f>
        <v/>
      </c>
    </row>
    <row r="39" spans="1:48" x14ac:dyDescent="0.25">
      <c r="A39" s="100">
        <f>IF(B39="", "", 'Project Summary'!T74)</f>
        <v>38</v>
      </c>
      <c r="B39" s="100" t="str">
        <f>IF('Livestock Waterer'!R13="", "", 'Project Summary'!$M$124)</f>
        <v>Livestock Waterer</v>
      </c>
      <c r="C39" s="100">
        <f>IF(B39="", "", 'Project Summary'!$E$11)</f>
        <v>0</v>
      </c>
      <c r="D39" s="100" t="str">
        <f>IF(A39="", "", CONCATENATE('Project Summary'!$E$8, " - ", 'Project Summary'!$E$11))</f>
        <v xml:space="preserve"> - </v>
      </c>
      <c r="E39" s="100" t="str">
        <f t="shared" si="0"/>
        <v>FPAGPR</v>
      </c>
      <c r="F39" s="100">
        <f>IF(B39="", "", 'Project Summary'!$E$12)</f>
        <v>0</v>
      </c>
      <c r="G39" s="100" t="str">
        <f>IF(B39="","",VLOOKUP(B39,'Project Summary'!$M$120:$N$127,2,FALSE))</f>
        <v>FEPA-5</v>
      </c>
      <c r="H39" s="100" t="str">
        <f>IF(B39="", "",'Project Summary'!R83)</f>
        <v>38</v>
      </c>
      <c r="I39" s="168">
        <f>IF(B39="", "", Instructions!$N$2)</f>
        <v>5.0999999999999996</v>
      </c>
      <c r="J39">
        <f>IF(B39="", "", 'Livestock Waterer'!D13)</f>
        <v>0</v>
      </c>
      <c r="K39" s="100">
        <f>IF(B39="", "", 'Livestock Waterer'!H13)</f>
        <v>0</v>
      </c>
      <c r="L39" s="168">
        <f>IF(B39="", "", 'Livestock Waterer'!R13)</f>
        <v>0</v>
      </c>
      <c r="M39" s="168" t="str">
        <f>IF(B39="", "", 'Livestock Waterer'!P13)</f>
        <v/>
      </c>
      <c r="N39" s="168" t="str">
        <f t="shared" si="2"/>
        <v/>
      </c>
      <c r="O39" s="168" t="str">
        <f>IF(B39="", "", 'Livestock Waterer'!Q13)</f>
        <v/>
      </c>
      <c r="P39" s="169">
        <f>IF(B39="", "", 'Livestock Waterer'!L13)</f>
        <v>0</v>
      </c>
      <c r="Q39" s="99">
        <f>IF(B39="", "", 'Livestock Waterer'!N13)</f>
        <v>10</v>
      </c>
      <c r="R39" s="99">
        <f>IF(B39="", "", 'Livestock Waterer'!E13)</f>
        <v>0</v>
      </c>
      <c r="S39" s="99">
        <f>IF(C39="", "", 'Livestock Waterer'!F13)</f>
        <v>0</v>
      </c>
      <c r="AC39" s="171" t="str">
        <f>IF(B39="", "", 'Livestock Waterer'!M13)</f>
        <v/>
      </c>
      <c r="AN39" s="100" t="str">
        <f>IF(B39="", "", 'Livestock Waterer'!J13)</f>
        <v/>
      </c>
    </row>
    <row r="40" spans="1:48" x14ac:dyDescent="0.25">
      <c r="A40" s="100">
        <f>IF(B40="", "", 'Project Summary'!T75)</f>
        <v>39</v>
      </c>
      <c r="B40" s="100" t="str">
        <f>IF('Livestock Waterer'!R14="", "", 'Project Summary'!$M$124)</f>
        <v>Livestock Waterer</v>
      </c>
      <c r="C40" s="100">
        <f>IF(B40="", "", 'Project Summary'!$E$11)</f>
        <v>0</v>
      </c>
      <c r="D40" s="100" t="str">
        <f>IF(A40="", "", CONCATENATE('Project Summary'!$E$8, " - ", 'Project Summary'!$E$11))</f>
        <v xml:space="preserve"> - </v>
      </c>
      <c r="E40" s="100" t="str">
        <f t="shared" si="0"/>
        <v>FPAGPR</v>
      </c>
      <c r="F40" s="100">
        <f>IF(B40="", "", 'Project Summary'!$E$12)</f>
        <v>0</v>
      </c>
      <c r="G40" s="100" t="str">
        <f>IF(B40="","",VLOOKUP(B40,'Project Summary'!$M$120:$N$127,2,FALSE))</f>
        <v>FEPA-5</v>
      </c>
      <c r="H40" s="100" t="str">
        <f>IF(B40="", "",'Project Summary'!R84)</f>
        <v>39</v>
      </c>
      <c r="I40" s="168">
        <f>IF(B40="", "", Instructions!$N$2)</f>
        <v>5.0999999999999996</v>
      </c>
      <c r="J40">
        <f>IF(B40="", "", 'Livestock Waterer'!D14)</f>
        <v>0</v>
      </c>
      <c r="K40" s="100">
        <f>IF(B40="", "", 'Livestock Waterer'!H14)</f>
        <v>0</v>
      </c>
      <c r="L40" s="168">
        <f>IF(B40="", "", 'Livestock Waterer'!R14)</f>
        <v>0</v>
      </c>
      <c r="M40" s="168" t="str">
        <f>IF(B40="", "", 'Livestock Waterer'!P14)</f>
        <v/>
      </c>
      <c r="N40" s="168" t="str">
        <f t="shared" si="2"/>
        <v/>
      </c>
      <c r="O40" s="168" t="str">
        <f>IF(B40="", "", 'Livestock Waterer'!Q14)</f>
        <v/>
      </c>
      <c r="P40" s="169">
        <f>IF(B40="", "", 'Livestock Waterer'!L14)</f>
        <v>0</v>
      </c>
      <c r="Q40" s="99">
        <f>IF(B40="", "", 'Livestock Waterer'!N14)</f>
        <v>10</v>
      </c>
      <c r="R40" s="99">
        <f>IF(B40="", "", 'Livestock Waterer'!E14)</f>
        <v>0</v>
      </c>
      <c r="S40" s="99">
        <f>IF(C40="", "", 'Livestock Waterer'!F14)</f>
        <v>0</v>
      </c>
      <c r="AC40" s="171" t="str">
        <f>IF(B40="", "", 'Livestock Waterer'!M14)</f>
        <v/>
      </c>
      <c r="AN40" s="100" t="str">
        <f>IF(B40="", "", 'Livestock Waterer'!J14)</f>
        <v/>
      </c>
    </row>
    <row r="41" spans="1:48" x14ac:dyDescent="0.25">
      <c r="A41" s="100">
        <f>IF(B41="", "", 'Project Summary'!T76)</f>
        <v>40</v>
      </c>
      <c r="B41" s="100" t="str">
        <f>IF('Livestock Waterer'!R15="", "", 'Project Summary'!$M$124)</f>
        <v>Livestock Waterer</v>
      </c>
      <c r="C41" s="100">
        <f>IF(B41="", "", 'Project Summary'!$E$11)</f>
        <v>0</v>
      </c>
      <c r="D41" s="100" t="str">
        <f>IF(A41="", "", CONCATENATE('Project Summary'!$E$8, " - ", 'Project Summary'!$E$11))</f>
        <v xml:space="preserve"> - </v>
      </c>
      <c r="E41" s="100" t="str">
        <f t="shared" si="0"/>
        <v>FPAGPR</v>
      </c>
      <c r="F41" s="100">
        <f>IF(B41="", "", 'Project Summary'!$E$12)</f>
        <v>0</v>
      </c>
      <c r="G41" s="100" t="str">
        <f>IF(B41="","",VLOOKUP(B41,'Project Summary'!$M$120:$N$127,2,FALSE))</f>
        <v>FEPA-5</v>
      </c>
      <c r="H41" s="100" t="str">
        <f>IF(B41="", "",'Project Summary'!R85)</f>
        <v>40</v>
      </c>
      <c r="I41" s="168">
        <f>IF(B41="", "", Instructions!$N$2)</f>
        <v>5.0999999999999996</v>
      </c>
      <c r="J41">
        <f>IF(B41="", "", 'Livestock Waterer'!D15)</f>
        <v>0</v>
      </c>
      <c r="K41" s="100">
        <f>IF(B41="", "", 'Livestock Waterer'!H15)</f>
        <v>0</v>
      </c>
      <c r="L41" s="168">
        <f>IF(B41="", "", 'Livestock Waterer'!R15)</f>
        <v>0</v>
      </c>
      <c r="M41" s="168" t="str">
        <f>IF(B41="", "", 'Livestock Waterer'!P15)</f>
        <v/>
      </c>
      <c r="N41" s="168" t="str">
        <f t="shared" si="2"/>
        <v/>
      </c>
      <c r="O41" s="168" t="str">
        <f>IF(B41="", "", 'Livestock Waterer'!Q15)</f>
        <v/>
      </c>
      <c r="P41" s="169">
        <f>IF(B41="", "", 'Livestock Waterer'!L15)</f>
        <v>0</v>
      </c>
      <c r="Q41" s="99">
        <f>IF(B41="", "", 'Livestock Waterer'!N15)</f>
        <v>10</v>
      </c>
      <c r="R41" s="99">
        <f>IF(B41="", "", 'Livestock Waterer'!E15)</f>
        <v>0</v>
      </c>
      <c r="S41" s="99">
        <f>IF(C41="", "", 'Livestock Waterer'!F15)</f>
        <v>0</v>
      </c>
      <c r="AC41" s="171" t="str">
        <f>IF(B41="", "", 'Livestock Waterer'!M15)</f>
        <v/>
      </c>
      <c r="AN41" s="100" t="str">
        <f>IF(B41="", "", 'Livestock Waterer'!J15)</f>
        <v/>
      </c>
    </row>
    <row r="42" spans="1:48" x14ac:dyDescent="0.25">
      <c r="A42" s="100" t="str">
        <f>IF(B42="", "", 'Project Summary'!T77)</f>
        <v/>
      </c>
      <c r="B42" s="100" t="str">
        <f>IF('VFD on Dairy Vacuum Pumps'!Z8="", "", 'Project Summary'!$M$125)</f>
        <v/>
      </c>
      <c r="C42" s="100" t="str">
        <f>IF(B42="", "", 'Project Summary'!$E$11)</f>
        <v/>
      </c>
      <c r="D42" s="100" t="str">
        <f>IF(A42="", "", CONCATENATE('Project Summary'!$E$8, " - ", 'Project Summary'!$E$11))</f>
        <v/>
      </c>
      <c r="E42" s="100" t="str">
        <f>IF(B42="", "", "FPAGPR")</f>
        <v/>
      </c>
      <c r="F42" s="100" t="str">
        <f>IF(B42="", "", 'Project Summary'!$E$12)</f>
        <v/>
      </c>
      <c r="G42" s="100" t="str">
        <f>IF(B42="","",VLOOKUP(B42,'Project Summary'!$M$120:$N$127,2,FALSE))</f>
        <v/>
      </c>
      <c r="H42" s="100" t="str">
        <f>IF(B42="", "",'Project Summary'!R88)</f>
        <v/>
      </c>
      <c r="I42" s="168" t="str">
        <f>IF(B42="", "", Instructions!$N$2)</f>
        <v/>
      </c>
      <c r="J42" t="str">
        <f>IF(B42="", "", 'VFD on Dairy Vacuum Pumps'!D8)</f>
        <v/>
      </c>
      <c r="K42" s="100" t="str">
        <f>IF(B42="", "", 'VFD on Dairy Vacuum Pumps'!M8)</f>
        <v/>
      </c>
      <c r="L42" s="168" t="str">
        <f>IF(B42="", "", 'VFD on Dairy Vacuum Pumps'!Z8)</f>
        <v/>
      </c>
      <c r="M42" s="168" t="str">
        <f>IF(B42="", "", 'VFD on Dairy Vacuum Pumps'!X8)</f>
        <v/>
      </c>
      <c r="N42" s="168" t="str">
        <f>IF(B42="", "", M42)</f>
        <v/>
      </c>
      <c r="O42" s="168" t="str">
        <f>IF(B42="", "", 'VFD on Dairy Vacuum Pumps'!Y8)</f>
        <v/>
      </c>
      <c r="P42" s="169" t="str">
        <f>IF(B42="", "", 'VFD on Dairy Vacuum Pumps'!U8)</f>
        <v/>
      </c>
      <c r="Q42" s="100" t="str">
        <f>IF(B42="", "", 'VFD on Dairy Vacuum Pumps'!V8)</f>
        <v/>
      </c>
      <c r="R42" s="100" t="str">
        <f>IF(B42="", "", 'VFD on Dairy Vacuum Pumps'!E8)</f>
        <v/>
      </c>
      <c r="S42" s="100" t="str">
        <f>IF(B42="", "", 'VFD on Dairy Vacuum Pumps'!F8)</f>
        <v/>
      </c>
      <c r="Y42" s="100" t="str">
        <f>IF(B42="", "", 'VFD on Dairy Vacuum Pumps'!L8)</f>
        <v/>
      </c>
      <c r="Z42" s="100" t="str">
        <f>IF(C42="", "", 'VFD on Dairy Vacuum Pumps'!K8)</f>
        <v/>
      </c>
      <c r="AQ42" s="167" t="str">
        <f>IF(C42="", "", 'VFD on Dairy Vacuum Pumps'!G8)</f>
        <v/>
      </c>
      <c r="AR42" s="167" t="str">
        <f>IF(C42="", "", 'VFD on Dairy Vacuum Pumps'!H8)</f>
        <v/>
      </c>
      <c r="AS42" s="167" t="str">
        <f>IF(C42="", "", 'VFD on Dairy Vacuum Pumps'!I8)</f>
        <v/>
      </c>
      <c r="AT42" s="172" t="str">
        <f>IF(C34="", "", 'VFD on Dairy Vacuum Pumps'!R8)</f>
        <v/>
      </c>
      <c r="AU42" s="172" t="str">
        <f>IF(C34="", "", 'VFD on Dairy Vacuum Pumps'!P8)</f>
        <v/>
      </c>
      <c r="AV42" s="167" t="str">
        <f>IF(C42="", "", 'VFD on Dairy Vacuum Pumps'!Q8)</f>
        <v/>
      </c>
    </row>
    <row r="43" spans="1:48" x14ac:dyDescent="0.25">
      <c r="A43" s="100" t="str">
        <f>IF(B43="", "", 'Project Summary'!T78)</f>
        <v/>
      </c>
      <c r="B43" s="100" t="str">
        <f>IF('VFD on Dairy Vacuum Pumps'!Z9="", "", 'Project Summary'!$M$125)</f>
        <v/>
      </c>
      <c r="C43" s="100" t="str">
        <f>IF(B43="", "", 'Project Summary'!$E$11)</f>
        <v/>
      </c>
      <c r="D43" s="100" t="str">
        <f>IF(A43="", "", CONCATENATE('Project Summary'!$E$8, " - ", 'Project Summary'!$E$11))</f>
        <v/>
      </c>
      <c r="E43" s="100" t="str">
        <f t="shared" si="0"/>
        <v/>
      </c>
      <c r="F43" s="100" t="str">
        <f>IF(B43="", "", 'Project Summary'!$E$12)</f>
        <v/>
      </c>
      <c r="G43" s="100" t="str">
        <f>IF(B43="","",VLOOKUP(B43,'Project Summary'!$M$120:$N$127,2,FALSE))</f>
        <v/>
      </c>
      <c r="H43" s="100" t="str">
        <f>IF(B43="", "",'Project Summary'!R89)</f>
        <v/>
      </c>
      <c r="I43" s="168" t="str">
        <f>IF(B43="", "", Instructions!$N$2)</f>
        <v/>
      </c>
      <c r="J43" t="str">
        <f>IF(B43="", "", 'VFD on Dairy Vacuum Pumps'!D9)</f>
        <v/>
      </c>
      <c r="K43" s="100" t="str">
        <f>IF(B43="", "", 'VFD on Dairy Vacuum Pumps'!M9)</f>
        <v/>
      </c>
      <c r="L43" s="168" t="str">
        <f>IF(B43="", "", 'VFD on Dairy Vacuum Pumps'!Z9)</f>
        <v/>
      </c>
      <c r="M43" s="168" t="str">
        <f>IF(B43="", "", 'VFD on Dairy Vacuum Pumps'!X9)</f>
        <v/>
      </c>
      <c r="N43" s="168" t="str">
        <f t="shared" si="2"/>
        <v/>
      </c>
      <c r="O43" s="168" t="str">
        <f>IF(B43="", "", 'VFD on Dairy Vacuum Pumps'!Y9)</f>
        <v/>
      </c>
      <c r="P43" s="169" t="str">
        <f>IF(B43="", "", 'VFD on Dairy Vacuum Pumps'!U9)</f>
        <v/>
      </c>
      <c r="Q43" s="100" t="str">
        <f>IF(B43="", "", 'VFD on Dairy Vacuum Pumps'!V9)</f>
        <v/>
      </c>
      <c r="R43" s="100" t="str">
        <f>IF(B43="", "", 'VFD on Dairy Vacuum Pumps'!E9)</f>
        <v/>
      </c>
      <c r="S43" s="100" t="str">
        <f>IF(B43="", "", 'VFD on Dairy Vacuum Pumps'!F9)</f>
        <v/>
      </c>
      <c r="Y43" s="100" t="str">
        <f>IF(B43="", "", 'VFD on Dairy Vacuum Pumps'!L9)</f>
        <v/>
      </c>
      <c r="Z43" s="100" t="str">
        <f>IF(C43="", "", 'VFD on Dairy Vacuum Pumps'!K9)</f>
        <v/>
      </c>
      <c r="AQ43" s="167" t="str">
        <f>IF(C43="", "", 'VFD on Dairy Vacuum Pumps'!G9)</f>
        <v/>
      </c>
      <c r="AR43" s="167" t="str">
        <f>IF(C43="", "", 'VFD on Dairy Vacuum Pumps'!H9)</f>
        <v/>
      </c>
      <c r="AS43" s="167" t="str">
        <f>IF(C43="", "", 'VFD on Dairy Vacuum Pumps'!I9)</f>
        <v/>
      </c>
      <c r="AT43" s="172" t="str">
        <f>IF(C35="", "", 'VFD on Dairy Vacuum Pumps'!R9)</f>
        <v/>
      </c>
      <c r="AU43" s="172" t="str">
        <f>IF(C35="", "", 'VFD on Dairy Vacuum Pumps'!P9)</f>
        <v/>
      </c>
      <c r="AV43" s="167" t="str">
        <f>IF(C43="", "", 'VFD on Dairy Vacuum Pumps'!Q9)</f>
        <v/>
      </c>
    </row>
    <row r="44" spans="1:48" x14ac:dyDescent="0.25">
      <c r="A44" s="100" t="str">
        <f>IF(B44="", "", 'Project Summary'!T79)</f>
        <v/>
      </c>
      <c r="B44" s="100" t="str">
        <f>IF('VFD on Dairy Vacuum Pumps'!Z10="", "", 'Project Summary'!$M$125)</f>
        <v/>
      </c>
      <c r="C44" s="100" t="str">
        <f>IF(B44="", "", 'Project Summary'!$E$11)</f>
        <v/>
      </c>
      <c r="D44" s="100" t="str">
        <f>IF(A44="", "", CONCATENATE('Project Summary'!$E$8, " - ", 'Project Summary'!$E$11))</f>
        <v/>
      </c>
      <c r="E44" s="100" t="str">
        <f t="shared" si="0"/>
        <v/>
      </c>
      <c r="F44" s="100" t="str">
        <f>IF(B44="", "", 'Project Summary'!$E$12)</f>
        <v/>
      </c>
      <c r="G44" s="100" t="str">
        <f>IF(B44="","",VLOOKUP(B44,'Project Summary'!$M$120:$N$127,2,FALSE))</f>
        <v/>
      </c>
      <c r="H44" s="100" t="str">
        <f>IF(B44="", "",'Project Summary'!R90)</f>
        <v/>
      </c>
      <c r="I44" s="168" t="str">
        <f>IF(B44="", "", Instructions!$N$2)</f>
        <v/>
      </c>
      <c r="J44" t="str">
        <f>IF(B44="", "", 'VFD on Dairy Vacuum Pumps'!D10)</f>
        <v/>
      </c>
      <c r="K44" s="100" t="str">
        <f>IF(B44="", "", 'VFD on Dairy Vacuum Pumps'!M10)</f>
        <v/>
      </c>
      <c r="L44" s="168" t="str">
        <f>IF(B44="", "", 'VFD on Dairy Vacuum Pumps'!Z10)</f>
        <v/>
      </c>
      <c r="M44" s="168" t="str">
        <f>IF(B44="", "", 'VFD on Dairy Vacuum Pumps'!X10)</f>
        <v/>
      </c>
      <c r="N44" s="168" t="str">
        <f t="shared" si="2"/>
        <v/>
      </c>
      <c r="O44" s="168" t="str">
        <f>IF(B44="", "", 'VFD on Dairy Vacuum Pumps'!Y10)</f>
        <v/>
      </c>
      <c r="P44" s="169" t="str">
        <f>IF(B44="", "", 'VFD on Dairy Vacuum Pumps'!U10)</f>
        <v/>
      </c>
      <c r="Q44" s="100" t="str">
        <f>IF(B44="", "", 'VFD on Dairy Vacuum Pumps'!V10)</f>
        <v/>
      </c>
      <c r="R44" s="100" t="str">
        <f>IF(B44="", "", 'VFD on Dairy Vacuum Pumps'!E10)</f>
        <v/>
      </c>
      <c r="S44" s="100" t="str">
        <f>IF(B44="", "", 'VFD on Dairy Vacuum Pumps'!F10)</f>
        <v/>
      </c>
      <c r="Y44" s="100" t="str">
        <f>IF(B44="", "", 'VFD on Dairy Vacuum Pumps'!L10)</f>
        <v/>
      </c>
      <c r="Z44" s="100" t="str">
        <f>IF(C44="", "", 'VFD on Dairy Vacuum Pumps'!K10)</f>
        <v/>
      </c>
      <c r="AQ44" s="167" t="str">
        <f>IF(C44="", "", 'VFD on Dairy Vacuum Pumps'!G10)</f>
        <v/>
      </c>
      <c r="AR44" s="167" t="str">
        <f>IF(C44="", "", 'VFD on Dairy Vacuum Pumps'!H10)</f>
        <v/>
      </c>
      <c r="AS44" s="167" t="str">
        <f>IF(C44="", "", 'VFD on Dairy Vacuum Pumps'!I10)</f>
        <v/>
      </c>
      <c r="AT44" s="172" t="str">
        <f>IF(C36="", "", 'VFD on Dairy Vacuum Pumps'!R10)</f>
        <v/>
      </c>
      <c r="AU44" s="172" t="str">
        <f>IF(C36="", "", 'VFD on Dairy Vacuum Pumps'!P10)</f>
        <v/>
      </c>
      <c r="AV44" s="167" t="str">
        <f>IF(C44="", "", 'VFD on Dairy Vacuum Pumps'!Q10)</f>
        <v/>
      </c>
    </row>
    <row r="45" spans="1:48" x14ac:dyDescent="0.25">
      <c r="A45" s="100" t="str">
        <f>IF(B45="", "", 'Project Summary'!T80)</f>
        <v/>
      </c>
      <c r="B45" s="100" t="str">
        <f>IF('VFD on Dairy Vacuum Pumps'!Z11="", "", 'Project Summary'!$M$125)</f>
        <v/>
      </c>
      <c r="C45" s="100" t="str">
        <f>IF(B45="", "", 'Project Summary'!$E$11)</f>
        <v/>
      </c>
      <c r="D45" s="100" t="str">
        <f>IF(A45="", "", CONCATENATE('Project Summary'!$E$8, " - ", 'Project Summary'!$E$11))</f>
        <v/>
      </c>
      <c r="E45" s="100" t="str">
        <f t="shared" si="0"/>
        <v/>
      </c>
      <c r="F45" s="100" t="str">
        <f>IF(B45="", "", 'Project Summary'!$E$12)</f>
        <v/>
      </c>
      <c r="G45" s="100" t="str">
        <f>IF(B45="","",VLOOKUP(B45,'Project Summary'!$M$120:$N$127,2,FALSE))</f>
        <v/>
      </c>
      <c r="H45" s="100" t="str">
        <f>IF(B45="", "",'Project Summary'!R91)</f>
        <v/>
      </c>
      <c r="I45" s="168" t="str">
        <f>IF(B45="", "", Instructions!$N$2)</f>
        <v/>
      </c>
      <c r="J45" t="str">
        <f>IF(B45="", "", 'VFD on Dairy Vacuum Pumps'!D11)</f>
        <v/>
      </c>
      <c r="K45" s="100" t="str">
        <f>IF(B45="", "", 'VFD on Dairy Vacuum Pumps'!M11)</f>
        <v/>
      </c>
      <c r="L45" s="168" t="str">
        <f>IF(B45="", "", 'VFD on Dairy Vacuum Pumps'!Z11)</f>
        <v/>
      </c>
      <c r="M45" s="168" t="str">
        <f>IF(B45="", "", 'VFD on Dairy Vacuum Pumps'!X11)</f>
        <v/>
      </c>
      <c r="N45" s="168" t="str">
        <f t="shared" si="2"/>
        <v/>
      </c>
      <c r="O45" s="168" t="str">
        <f>IF(B45="", "", 'VFD on Dairy Vacuum Pumps'!Y11)</f>
        <v/>
      </c>
      <c r="P45" s="169" t="str">
        <f>IF(B45="", "", 'VFD on Dairy Vacuum Pumps'!U11)</f>
        <v/>
      </c>
      <c r="Q45" s="100" t="str">
        <f>IF(B45="", "", 'VFD on Dairy Vacuum Pumps'!V11)</f>
        <v/>
      </c>
      <c r="R45" s="100" t="str">
        <f>IF(B45="", "", 'VFD on Dairy Vacuum Pumps'!E11)</f>
        <v/>
      </c>
      <c r="S45" s="100" t="str">
        <f>IF(B45="", "", 'VFD on Dairy Vacuum Pumps'!F11)</f>
        <v/>
      </c>
      <c r="Y45" s="100" t="str">
        <f>IF(B45="", "", 'VFD on Dairy Vacuum Pumps'!L11)</f>
        <v/>
      </c>
      <c r="Z45" s="100" t="str">
        <f>IF(C45="", "", 'VFD on Dairy Vacuum Pumps'!K11)</f>
        <v/>
      </c>
      <c r="AQ45" s="167" t="str">
        <f>IF(C45="", "", 'VFD on Dairy Vacuum Pumps'!G11)</f>
        <v/>
      </c>
      <c r="AR45" s="167" t="str">
        <f>IF(C45="", "", 'VFD on Dairy Vacuum Pumps'!H11)</f>
        <v/>
      </c>
      <c r="AS45" s="167" t="str">
        <f>IF(C45="", "", 'VFD on Dairy Vacuum Pumps'!I11)</f>
        <v/>
      </c>
      <c r="AT45" s="172" t="str">
        <f>IF(C37="", "", 'VFD on Dairy Vacuum Pumps'!R11)</f>
        <v/>
      </c>
      <c r="AU45" s="172" t="str">
        <f>IF(C37="", "", 'VFD on Dairy Vacuum Pumps'!P11)</f>
        <v/>
      </c>
      <c r="AV45" s="167" t="str">
        <f>IF(C45="", "", 'VFD on Dairy Vacuum Pumps'!Q11)</f>
        <v/>
      </c>
    </row>
    <row r="46" spans="1:48" x14ac:dyDescent="0.25">
      <c r="A46" s="100" t="str">
        <f>IF(B46="", "", 'Project Summary'!T81)</f>
        <v/>
      </c>
      <c r="B46" s="100" t="str">
        <f>IF('VFD on Dairy Vacuum Pumps'!Z12="", "", 'Project Summary'!$M$125)</f>
        <v/>
      </c>
      <c r="C46" s="100" t="str">
        <f>IF(B46="", "", 'Project Summary'!$E$11)</f>
        <v/>
      </c>
      <c r="D46" s="100" t="str">
        <f>IF(A46="", "", CONCATENATE('Project Summary'!$E$8, " - ", 'Project Summary'!$E$11))</f>
        <v/>
      </c>
      <c r="E46" s="100" t="str">
        <f t="shared" si="0"/>
        <v/>
      </c>
      <c r="F46" s="100" t="str">
        <f>IF(B46="", "", 'Project Summary'!$E$12)</f>
        <v/>
      </c>
      <c r="G46" s="100" t="str">
        <f>IF(B46="","",VLOOKUP(B46,'Project Summary'!$M$120:$N$127,2,FALSE))</f>
        <v/>
      </c>
      <c r="H46" s="100" t="str">
        <f>IF(B46="", "",'Project Summary'!R92)</f>
        <v/>
      </c>
      <c r="I46" s="168" t="str">
        <f>IF(B46="", "", Instructions!$N$2)</f>
        <v/>
      </c>
      <c r="J46" t="str">
        <f>IF(B46="", "", 'VFD on Dairy Vacuum Pumps'!D12)</f>
        <v/>
      </c>
      <c r="K46" s="100" t="str">
        <f>IF(B46="", "", 'VFD on Dairy Vacuum Pumps'!M12)</f>
        <v/>
      </c>
      <c r="L46" s="168" t="str">
        <f>IF(B46="", "", 'VFD on Dairy Vacuum Pumps'!Z12)</f>
        <v/>
      </c>
      <c r="M46" s="168" t="str">
        <f>IF(B46="", "", 'VFD on Dairy Vacuum Pumps'!X12)</f>
        <v/>
      </c>
      <c r="N46" s="168" t="str">
        <f t="shared" si="2"/>
        <v/>
      </c>
      <c r="O46" s="168" t="str">
        <f>IF(B46="", "", 'VFD on Dairy Vacuum Pumps'!Y12)</f>
        <v/>
      </c>
      <c r="P46" s="169" t="str">
        <f>IF(B46="", "", 'VFD on Dairy Vacuum Pumps'!U12)</f>
        <v/>
      </c>
      <c r="Q46" s="100" t="str">
        <f>IF(B46="", "", 'VFD on Dairy Vacuum Pumps'!V12)</f>
        <v/>
      </c>
      <c r="R46" s="100" t="str">
        <f>IF(B46="", "", 'VFD on Dairy Vacuum Pumps'!E12)</f>
        <v/>
      </c>
      <c r="S46" s="100" t="str">
        <f>IF(B46="", "", 'VFD on Dairy Vacuum Pumps'!F12)</f>
        <v/>
      </c>
      <c r="Y46" s="100" t="str">
        <f>IF(B46="", "", 'VFD on Dairy Vacuum Pumps'!L12)</f>
        <v/>
      </c>
      <c r="Z46" s="100" t="str">
        <f>IF(C46="", "", 'VFD on Dairy Vacuum Pumps'!K12)</f>
        <v/>
      </c>
      <c r="AQ46" s="167" t="str">
        <f>IF(C46="", "", 'VFD on Dairy Vacuum Pumps'!G12)</f>
        <v/>
      </c>
      <c r="AR46" s="167" t="str">
        <f>IF(C46="", "", 'VFD on Dairy Vacuum Pumps'!H12)</f>
        <v/>
      </c>
      <c r="AS46" s="167" t="str">
        <f>IF(C46="", "", 'VFD on Dairy Vacuum Pumps'!I12)</f>
        <v/>
      </c>
      <c r="AT46" s="172" t="str">
        <f>IF(C38="", "", 'VFD on Dairy Vacuum Pumps'!R12)</f>
        <v/>
      </c>
      <c r="AU46" s="172" t="str">
        <f>IF(C38="", "", 'VFD on Dairy Vacuum Pumps'!P12)</f>
        <v/>
      </c>
      <c r="AV46" s="167" t="str">
        <f>IF(C46="", "", 'VFD on Dairy Vacuum Pumps'!Q12)</f>
        <v/>
      </c>
    </row>
    <row r="47" spans="1:48" x14ac:dyDescent="0.25">
      <c r="A47" s="100" t="str">
        <f>IF(B47="", "", 'Project Summary'!T82)</f>
        <v/>
      </c>
      <c r="B47" s="100" t="str">
        <f>IF('VFD on Dairy Vacuum Pumps'!Z13="", "", 'Project Summary'!$M$125)</f>
        <v/>
      </c>
      <c r="C47" s="100" t="str">
        <f>IF(B47="", "", 'Project Summary'!$E$11)</f>
        <v/>
      </c>
      <c r="D47" s="100" t="str">
        <f>IF(A47="", "", CONCATENATE('Project Summary'!$E$8, " - ", 'Project Summary'!$E$11))</f>
        <v/>
      </c>
      <c r="E47" s="100" t="str">
        <f t="shared" si="0"/>
        <v/>
      </c>
      <c r="F47" s="100" t="str">
        <f>IF(B47="", "", 'Project Summary'!$E$12)</f>
        <v/>
      </c>
      <c r="G47" s="100" t="str">
        <f>IF(B47="","",VLOOKUP(B47,'Project Summary'!$M$120:$N$127,2,FALSE))</f>
        <v/>
      </c>
      <c r="H47" s="100" t="str">
        <f>IF(B47="", "",'Project Summary'!R93)</f>
        <v/>
      </c>
      <c r="I47" s="168" t="str">
        <f>IF(B47="", "", Instructions!$N$2)</f>
        <v/>
      </c>
      <c r="J47" t="str">
        <f>IF(B47="", "", 'VFD on Dairy Vacuum Pumps'!D13)</f>
        <v/>
      </c>
      <c r="K47" s="100" t="str">
        <f>IF(B47="", "", 'VFD on Dairy Vacuum Pumps'!M13)</f>
        <v/>
      </c>
      <c r="L47" s="168" t="str">
        <f>IF(B47="", "", 'VFD on Dairy Vacuum Pumps'!Z13)</f>
        <v/>
      </c>
      <c r="M47" s="168" t="str">
        <f>IF(B47="", "", 'VFD on Dairy Vacuum Pumps'!X13)</f>
        <v/>
      </c>
      <c r="N47" s="168" t="str">
        <f t="shared" si="2"/>
        <v/>
      </c>
      <c r="O47" s="168" t="str">
        <f>IF(B47="", "", 'VFD on Dairy Vacuum Pumps'!Y13)</f>
        <v/>
      </c>
      <c r="P47" s="169" t="str">
        <f>IF(B47="", "", 'VFD on Dairy Vacuum Pumps'!U13)</f>
        <v/>
      </c>
      <c r="Q47" s="100" t="str">
        <f>IF(B47="", "", 'VFD on Dairy Vacuum Pumps'!V13)</f>
        <v/>
      </c>
      <c r="R47" s="100" t="str">
        <f>IF(B47="", "", 'VFD on Dairy Vacuum Pumps'!E13)</f>
        <v/>
      </c>
      <c r="S47" s="100" t="str">
        <f>IF(B47="", "", 'VFD on Dairy Vacuum Pumps'!F13)</f>
        <v/>
      </c>
      <c r="Y47" s="100" t="str">
        <f>IF(B47="", "", 'VFD on Dairy Vacuum Pumps'!L13)</f>
        <v/>
      </c>
      <c r="Z47" s="100" t="str">
        <f>IF(C47="", "", 'VFD on Dairy Vacuum Pumps'!K13)</f>
        <v/>
      </c>
      <c r="AQ47" s="167" t="str">
        <f>IF(C47="", "", 'VFD on Dairy Vacuum Pumps'!G13)</f>
        <v/>
      </c>
      <c r="AR47" s="167" t="str">
        <f>IF(C47="", "", 'VFD on Dairy Vacuum Pumps'!H13)</f>
        <v/>
      </c>
      <c r="AS47" s="167" t="str">
        <f>IF(C47="", "", 'VFD on Dairy Vacuum Pumps'!I13)</f>
        <v/>
      </c>
      <c r="AT47" s="172" t="str">
        <f>IF(C39="", "", 'VFD on Dairy Vacuum Pumps'!R13)</f>
        <v/>
      </c>
      <c r="AU47" s="172" t="str">
        <f>IF(C39="", "", 'VFD on Dairy Vacuum Pumps'!P13)</f>
        <v/>
      </c>
      <c r="AV47" s="167" t="str">
        <f>IF(C47="", "", 'VFD on Dairy Vacuum Pumps'!Q13)</f>
        <v/>
      </c>
    </row>
    <row r="48" spans="1:48" x14ac:dyDescent="0.25">
      <c r="A48" s="100" t="str">
        <f>IF(B48="", "", 'Project Summary'!T83)</f>
        <v/>
      </c>
      <c r="B48" s="100" t="str">
        <f>IF('VFD on Dairy Vacuum Pumps'!Z14="", "", 'Project Summary'!$M$125)</f>
        <v/>
      </c>
      <c r="C48" s="100" t="str">
        <f>IF(B48="", "", 'Project Summary'!$E$11)</f>
        <v/>
      </c>
      <c r="D48" s="100" t="str">
        <f>IF(A48="", "", CONCATENATE('Project Summary'!$E$8, " - ", 'Project Summary'!$E$11))</f>
        <v/>
      </c>
      <c r="E48" s="100" t="str">
        <f t="shared" si="0"/>
        <v/>
      </c>
      <c r="F48" s="100" t="str">
        <f>IF(B48="", "", 'Project Summary'!$E$12)</f>
        <v/>
      </c>
      <c r="G48" s="100" t="str">
        <f>IF(B48="","",VLOOKUP(B48,'Project Summary'!$M$120:$N$127,2,FALSE))</f>
        <v/>
      </c>
      <c r="H48" s="100" t="str">
        <f>IF(B48="", "",'Project Summary'!R94)</f>
        <v/>
      </c>
      <c r="I48" s="168" t="str">
        <f>IF(B48="", "", Instructions!$N$2)</f>
        <v/>
      </c>
      <c r="J48" t="str">
        <f>IF(B48="", "", 'VFD on Dairy Vacuum Pumps'!D14)</f>
        <v/>
      </c>
      <c r="K48" s="100" t="str">
        <f>IF(B48="", "", 'VFD on Dairy Vacuum Pumps'!M14)</f>
        <v/>
      </c>
      <c r="L48" s="168" t="str">
        <f>IF(B48="", "", 'VFD on Dairy Vacuum Pumps'!Z14)</f>
        <v/>
      </c>
      <c r="M48" s="168" t="str">
        <f>IF(B48="", "", 'VFD on Dairy Vacuum Pumps'!X14)</f>
        <v/>
      </c>
      <c r="N48" s="168" t="str">
        <f t="shared" si="2"/>
        <v/>
      </c>
      <c r="O48" s="168" t="str">
        <f>IF(B48="", "", 'VFD on Dairy Vacuum Pumps'!Y14)</f>
        <v/>
      </c>
      <c r="P48" s="169" t="str">
        <f>IF(B48="", "", 'VFD on Dairy Vacuum Pumps'!U14)</f>
        <v/>
      </c>
      <c r="Q48" s="100" t="str">
        <f>IF(B48="", "", 'VFD on Dairy Vacuum Pumps'!V14)</f>
        <v/>
      </c>
      <c r="R48" s="100" t="str">
        <f>IF(B48="", "", 'VFD on Dairy Vacuum Pumps'!E14)</f>
        <v/>
      </c>
      <c r="S48" s="100" t="str">
        <f>IF(B48="", "", 'VFD on Dairy Vacuum Pumps'!F14)</f>
        <v/>
      </c>
      <c r="Y48" s="100" t="str">
        <f>IF(B48="", "", 'VFD on Dairy Vacuum Pumps'!L14)</f>
        <v/>
      </c>
      <c r="Z48" s="100" t="str">
        <f>IF(C48="", "", 'VFD on Dairy Vacuum Pumps'!K14)</f>
        <v/>
      </c>
      <c r="AQ48" s="167" t="str">
        <f>IF(C48="", "", 'VFD on Dairy Vacuum Pumps'!G14)</f>
        <v/>
      </c>
      <c r="AR48" s="167" t="str">
        <f>IF(C48="", "", 'VFD on Dairy Vacuum Pumps'!H14)</f>
        <v/>
      </c>
      <c r="AS48" s="167" t="str">
        <f>IF(C48="", "", 'VFD on Dairy Vacuum Pumps'!I14)</f>
        <v/>
      </c>
      <c r="AT48" s="172" t="str">
        <f>IF(C40="", "", 'VFD on Dairy Vacuum Pumps'!R14)</f>
        <v/>
      </c>
      <c r="AU48" s="172" t="str">
        <f>IF(C40="", "", 'VFD on Dairy Vacuum Pumps'!P14)</f>
        <v/>
      </c>
      <c r="AV48" s="167" t="str">
        <f>IF(C48="", "", 'VFD on Dairy Vacuum Pumps'!Q14)</f>
        <v/>
      </c>
    </row>
    <row r="49" spans="1:58" x14ac:dyDescent="0.25">
      <c r="A49" s="100" t="str">
        <f>IF(B49="", "", 'Project Summary'!T84)</f>
        <v/>
      </c>
      <c r="B49" s="100" t="str">
        <f>IF('VFD on Dairy Vacuum Pumps'!Z15="", "", 'Project Summary'!$M$125)</f>
        <v/>
      </c>
      <c r="C49" s="100" t="str">
        <f>IF(B49="", "", 'Project Summary'!$E$11)</f>
        <v/>
      </c>
      <c r="D49" s="100" t="str">
        <f>IF(A49="", "", CONCATENATE('Project Summary'!$E$8, " - ", 'Project Summary'!$E$11))</f>
        <v/>
      </c>
      <c r="E49" s="100" t="str">
        <f t="shared" si="0"/>
        <v/>
      </c>
      <c r="F49" s="100" t="str">
        <f>IF(B49="", "", 'Project Summary'!$E$12)</f>
        <v/>
      </c>
      <c r="G49" s="100" t="str">
        <f>IF(B49="","",VLOOKUP(B49,'Project Summary'!$M$120:$N$127,2,FALSE))</f>
        <v/>
      </c>
      <c r="H49" s="100" t="str">
        <f>IF(B49="", "",'Project Summary'!R95)</f>
        <v/>
      </c>
      <c r="I49" s="168" t="str">
        <f>IF(B49="", "", Instructions!$N$2)</f>
        <v/>
      </c>
      <c r="J49" t="str">
        <f>IF(B49="", "", 'VFD on Dairy Vacuum Pumps'!D15)</f>
        <v/>
      </c>
      <c r="K49" s="100" t="str">
        <f>IF(B49="", "", 'VFD on Dairy Vacuum Pumps'!M15)</f>
        <v/>
      </c>
      <c r="L49" s="168" t="str">
        <f>IF(B49="", "", 'VFD on Dairy Vacuum Pumps'!Z15)</f>
        <v/>
      </c>
      <c r="M49" s="168" t="str">
        <f>IF(B49="", "", 'VFD on Dairy Vacuum Pumps'!X15)</f>
        <v/>
      </c>
      <c r="N49" s="168" t="str">
        <f t="shared" si="2"/>
        <v/>
      </c>
      <c r="O49" s="168" t="str">
        <f>IF(B49="", "", 'VFD on Dairy Vacuum Pumps'!Y15)</f>
        <v/>
      </c>
      <c r="P49" s="169" t="str">
        <f>IF(B49="", "", 'VFD on Dairy Vacuum Pumps'!U15)</f>
        <v/>
      </c>
      <c r="Q49" s="100" t="str">
        <f>IF(B49="", "", 'VFD on Dairy Vacuum Pumps'!V15)</f>
        <v/>
      </c>
      <c r="R49" s="100" t="str">
        <f>IF(B49="", "", 'VFD on Dairy Vacuum Pumps'!E15)</f>
        <v/>
      </c>
      <c r="S49" s="100" t="str">
        <f>IF(B49="", "", 'VFD on Dairy Vacuum Pumps'!F15)</f>
        <v/>
      </c>
      <c r="Y49" s="100" t="str">
        <f>IF(B49="", "", 'VFD on Dairy Vacuum Pumps'!L15)</f>
        <v/>
      </c>
      <c r="Z49" s="100" t="str">
        <f>IF(C49="", "", 'VFD on Dairy Vacuum Pumps'!K15)</f>
        <v/>
      </c>
      <c r="AQ49" s="167" t="str">
        <f>IF(C49="", "", 'VFD on Dairy Vacuum Pumps'!G15)</f>
        <v/>
      </c>
      <c r="AR49" s="167" t="str">
        <f>IF(C49="", "", 'VFD on Dairy Vacuum Pumps'!H15)</f>
        <v/>
      </c>
      <c r="AS49" s="167" t="str">
        <f>IF(C49="", "", 'VFD on Dairy Vacuum Pumps'!I15)</f>
        <v/>
      </c>
      <c r="AT49" s="172" t="str">
        <f>IF(C41="", "", 'VFD on Dairy Vacuum Pumps'!R15)</f>
        <v/>
      </c>
      <c r="AU49" s="172" t="str">
        <f>IF(C41="", "", 'VFD on Dairy Vacuum Pumps'!P15)</f>
        <v/>
      </c>
      <c r="AV49" s="167" t="str">
        <f>IF(C49="", "", 'VFD on Dairy Vacuum Pumps'!Q15)</f>
        <v/>
      </c>
    </row>
    <row r="50" spans="1:58" x14ac:dyDescent="0.25">
      <c r="A50" s="100">
        <f>IF(B50="", "", 'Project Summary'!T85)</f>
        <v>49</v>
      </c>
      <c r="B50" s="100" t="str">
        <f>IF('Heat Reclaimers'!X8="", "", 'Project Summary'!$M$126)</f>
        <v>Heat Reclaimers</v>
      </c>
      <c r="C50" s="100">
        <f>IF(B50="", "", 'Project Summary'!$E$11)</f>
        <v>0</v>
      </c>
      <c r="D50" s="100" t="str">
        <f>IF(A50="", "", CONCATENATE('Project Summary'!$E$8, " - ", 'Project Summary'!$E$11))</f>
        <v xml:space="preserve"> - </v>
      </c>
      <c r="E50" s="100" t="str">
        <f t="shared" si="0"/>
        <v>FPAGPR</v>
      </c>
      <c r="F50" s="100">
        <f>IF(B50="", "", 'Project Summary'!$E$12)</f>
        <v>0</v>
      </c>
      <c r="G50" s="100" t="str">
        <f>IF(B50="","",VLOOKUP(B50,'Project Summary'!$M$120:$N$127,2,FALSE))</f>
        <v>FEPA-7</v>
      </c>
      <c r="H50" s="100" t="str">
        <f>IF(B50="", "",'Project Summary'!R98)</f>
        <v>49</v>
      </c>
      <c r="I50" s="168">
        <f>IF(B50="", "", Instructions!$N$2)</f>
        <v>5.0999999999999996</v>
      </c>
      <c r="J50">
        <f>IF(B50="", "", 'Heat Reclaimers'!D8)</f>
        <v>0</v>
      </c>
      <c r="K50" s="99">
        <f>IF(B50="", "", 'Heat Reclaimers'!M8)</f>
        <v>0</v>
      </c>
      <c r="L50" s="168">
        <f>IF(B50="", "", 'Heat Reclaimers'!X8)</f>
        <v>0</v>
      </c>
      <c r="M50" s="168" t="str">
        <f>IF(B50="", "", 'Heat Reclaimers'!V8)</f>
        <v/>
      </c>
      <c r="N50" s="168" t="str">
        <f t="shared" si="2"/>
        <v/>
      </c>
      <c r="O50" s="168" t="str">
        <f>IF(B50="", "", 'Heat Reclaimers'!W8)</f>
        <v/>
      </c>
      <c r="P50" s="169">
        <f>IF(B50="", "", 'Heat Reclaimers'!T8)</f>
        <v>1.7000000000000001E-4</v>
      </c>
      <c r="Q50" s="99">
        <f>IF(B50="", "", 'Heat Reclaimers'!S8)</f>
        <v>15</v>
      </c>
      <c r="R50" s="99">
        <f>IF(B50="", "", 'Heat Reclaimers'!F8)</f>
        <v>0</v>
      </c>
      <c r="S50" s="99">
        <f>IF(C50="", "", 'Heat Reclaimers'!G8)</f>
        <v>0</v>
      </c>
      <c r="T50" s="100">
        <f>IF(C50="", "",'Heat Reclaimers'!K8)</f>
        <v>0</v>
      </c>
      <c r="V50" s="100">
        <f>IF(C50="", "", 'Heat Reclaimers'!H8)</f>
        <v>0</v>
      </c>
      <c r="AV50" s="168">
        <f>IF(C50="", "",'Heat Reclaimers'!P8)</f>
        <v>0.38</v>
      </c>
      <c r="AW50" s="100">
        <f>IF(C50="", "", 'Heat Reclaimers'!I8)</f>
        <v>0</v>
      </c>
      <c r="AX50" s="100">
        <f>IF(C50="", "", 'Heat Reclaimers'!J8)</f>
        <v>0</v>
      </c>
      <c r="AY50" s="168">
        <f>IF(C50="", "", 'Heat Reclaimers'!O8)</f>
        <v>1</v>
      </c>
      <c r="AZ50" s="173" t="e">
        <f>IF(C50="", "", 'Heat Reclaimers'!Q8)</f>
        <v>#N/A</v>
      </c>
    </row>
    <row r="51" spans="1:58" x14ac:dyDescent="0.25">
      <c r="A51" s="100">
        <f>IF(B51="", "", 'Project Summary'!T86)</f>
        <v>50</v>
      </c>
      <c r="B51" s="100" t="str">
        <f>IF('Heat Reclaimers'!X9="", "", 'Project Summary'!$M$126)</f>
        <v>Heat Reclaimers</v>
      </c>
      <c r="C51" s="100">
        <f>IF(B51="", "", 'Project Summary'!$E$11)</f>
        <v>0</v>
      </c>
      <c r="D51" s="100" t="str">
        <f>IF(A51="", "", CONCATENATE('Project Summary'!$E$8, " - ", 'Project Summary'!$E$11))</f>
        <v xml:space="preserve"> - </v>
      </c>
      <c r="E51" s="100" t="str">
        <f t="shared" si="0"/>
        <v>FPAGPR</v>
      </c>
      <c r="F51" s="100">
        <f>IF(B51="", "", 'Project Summary'!$E$12)</f>
        <v>0</v>
      </c>
      <c r="G51" s="100" t="str">
        <f>IF(B51="","",VLOOKUP(B51,'Project Summary'!$M$120:$N$127,2,FALSE))</f>
        <v>FEPA-7</v>
      </c>
      <c r="H51" s="100" t="str">
        <f>IF(B51="", "",'Project Summary'!R99)</f>
        <v>50</v>
      </c>
      <c r="I51" s="168">
        <f>IF(B51="", "", Instructions!$N$2)</f>
        <v>5.0999999999999996</v>
      </c>
      <c r="J51">
        <f>IF(B51="", "", 'Heat Reclaimers'!D9)</f>
        <v>0</v>
      </c>
      <c r="K51" s="99">
        <f>IF(B51="", "", 'Heat Reclaimers'!M9)</f>
        <v>0</v>
      </c>
      <c r="L51" s="168">
        <f>IF(B51="", "", 'Heat Reclaimers'!X9)</f>
        <v>0</v>
      </c>
      <c r="M51" s="168" t="str">
        <f>IF(B51="", "", 'Heat Reclaimers'!V9)</f>
        <v/>
      </c>
      <c r="N51" s="168" t="str">
        <f t="shared" si="2"/>
        <v/>
      </c>
      <c r="O51" s="168" t="str">
        <f>IF(B51="", "", 'Heat Reclaimers'!W9)</f>
        <v/>
      </c>
      <c r="P51" s="169">
        <f>IF(B51="", "", 'Heat Reclaimers'!T9)</f>
        <v>1.7000000000000001E-4</v>
      </c>
      <c r="Q51" s="99">
        <f>IF(B51="", "", 'Heat Reclaimers'!S9)</f>
        <v>15</v>
      </c>
      <c r="R51" s="99">
        <f>IF(B51="", "", 'Heat Reclaimers'!F9)</f>
        <v>0</v>
      </c>
      <c r="S51" s="99">
        <f>IF(C51="", "", 'Heat Reclaimers'!G9)</f>
        <v>0</v>
      </c>
      <c r="T51" s="100">
        <f>IF(C51="", "",'Heat Reclaimers'!K9)</f>
        <v>0</v>
      </c>
      <c r="V51" s="100">
        <f>IF(C51="", "", 'Heat Reclaimers'!H9)</f>
        <v>0</v>
      </c>
      <c r="AV51" s="168">
        <f>IF(C51="", "",'Heat Reclaimers'!P9)</f>
        <v>0.38</v>
      </c>
      <c r="AW51" s="100">
        <f>IF(C51="", "", 'Heat Reclaimers'!I9)</f>
        <v>0</v>
      </c>
      <c r="AX51" s="100">
        <f>IF(C51="", "", 'Heat Reclaimers'!J9)</f>
        <v>0</v>
      </c>
      <c r="AY51" s="168">
        <f>IF(C51="", "", 'Heat Reclaimers'!O9)</f>
        <v>1</v>
      </c>
      <c r="AZ51" s="173" t="e">
        <f>IF(C51="", "", 'Heat Reclaimers'!Q9)</f>
        <v>#N/A</v>
      </c>
    </row>
    <row r="52" spans="1:58" x14ac:dyDescent="0.25">
      <c r="A52" s="100">
        <f>IF(B52="", "", 'Project Summary'!T87)</f>
        <v>51</v>
      </c>
      <c r="B52" s="100" t="str">
        <f>IF('Heat Reclaimers'!X10="", "", 'Project Summary'!$M$126)</f>
        <v>Heat Reclaimers</v>
      </c>
      <c r="C52" s="100">
        <f>IF(B52="", "", 'Project Summary'!$E$11)</f>
        <v>0</v>
      </c>
      <c r="D52" s="100" t="str">
        <f>IF(A52="", "", CONCATENATE('Project Summary'!$E$8, " - ", 'Project Summary'!$E$11))</f>
        <v xml:space="preserve"> - </v>
      </c>
      <c r="E52" s="100" t="str">
        <f t="shared" si="0"/>
        <v>FPAGPR</v>
      </c>
      <c r="F52" s="100">
        <f>IF(B52="", "", 'Project Summary'!$E$12)</f>
        <v>0</v>
      </c>
      <c r="G52" s="100" t="str">
        <f>IF(B52="","",VLOOKUP(B52,'Project Summary'!$M$120:$N$127,2,FALSE))</f>
        <v>FEPA-7</v>
      </c>
      <c r="H52" s="100" t="str">
        <f>IF(B52="", "",'Project Summary'!R100)</f>
        <v>51</v>
      </c>
      <c r="I52" s="168">
        <f>IF(B52="", "", Instructions!$N$2)</f>
        <v>5.0999999999999996</v>
      </c>
      <c r="J52">
        <f>IF(B52="", "", 'Heat Reclaimers'!D10)</f>
        <v>0</v>
      </c>
      <c r="K52" s="99">
        <f>IF(B52="", "", 'Heat Reclaimers'!M10)</f>
        <v>0</v>
      </c>
      <c r="L52" s="168">
        <f>IF(B52="", "", 'Heat Reclaimers'!X10)</f>
        <v>0</v>
      </c>
      <c r="M52" s="168" t="str">
        <f>IF(B52="", "", 'Heat Reclaimers'!V10)</f>
        <v/>
      </c>
      <c r="N52" s="168" t="str">
        <f t="shared" si="2"/>
        <v/>
      </c>
      <c r="O52" s="168" t="str">
        <f>IF(B52="", "", 'Heat Reclaimers'!W10)</f>
        <v/>
      </c>
      <c r="P52" s="169">
        <f>IF(B52="", "", 'Heat Reclaimers'!T10)</f>
        <v>1.7000000000000001E-4</v>
      </c>
      <c r="Q52" s="99">
        <f>IF(B52="", "", 'Heat Reclaimers'!S10)</f>
        <v>15</v>
      </c>
      <c r="R52" s="99">
        <f>IF(B52="", "", 'Heat Reclaimers'!F10)</f>
        <v>0</v>
      </c>
      <c r="S52" s="99">
        <f>IF(C52="", "", 'Heat Reclaimers'!G10)</f>
        <v>0</v>
      </c>
      <c r="T52" s="100">
        <f>IF(C52="", "",'Heat Reclaimers'!K10)</f>
        <v>0</v>
      </c>
      <c r="V52" s="100">
        <f>IF(C52="", "", 'Heat Reclaimers'!H10)</f>
        <v>0</v>
      </c>
      <c r="AV52" s="168">
        <f>IF(C52="", "",'Heat Reclaimers'!P10)</f>
        <v>0.38</v>
      </c>
      <c r="AW52" s="100">
        <f>IF(C52="", "", 'Heat Reclaimers'!I10)</f>
        <v>0</v>
      </c>
      <c r="AX52" s="100">
        <f>IF(C52="", "", 'Heat Reclaimers'!J10)</f>
        <v>0</v>
      </c>
      <c r="AY52" s="168">
        <f>IF(C52="", "", 'Heat Reclaimers'!O10)</f>
        <v>1</v>
      </c>
      <c r="AZ52" s="173" t="e">
        <f>IF(C52="", "", 'Heat Reclaimers'!Q10)</f>
        <v>#N/A</v>
      </c>
    </row>
    <row r="53" spans="1:58" x14ac:dyDescent="0.25">
      <c r="A53" s="100">
        <f>IF(B53="", "", 'Project Summary'!T88)</f>
        <v>52</v>
      </c>
      <c r="B53" s="100" t="str">
        <f>IF('Heat Reclaimers'!X11="", "", 'Project Summary'!$M$126)</f>
        <v>Heat Reclaimers</v>
      </c>
      <c r="C53" s="100">
        <f>IF(B53="", "", 'Project Summary'!$E$11)</f>
        <v>0</v>
      </c>
      <c r="D53" s="100" t="str">
        <f>IF(A53="", "", CONCATENATE('Project Summary'!$E$8, " - ", 'Project Summary'!$E$11))</f>
        <v xml:space="preserve"> - </v>
      </c>
      <c r="E53" s="100" t="str">
        <f t="shared" si="0"/>
        <v>FPAGPR</v>
      </c>
      <c r="F53" s="100">
        <f>IF(B53="", "", 'Project Summary'!$E$12)</f>
        <v>0</v>
      </c>
      <c r="G53" s="100" t="str">
        <f>IF(B53="","",VLOOKUP(B53,'Project Summary'!$M$120:$N$127,2,FALSE))</f>
        <v>FEPA-7</v>
      </c>
      <c r="H53" s="100" t="str">
        <f>IF(B53="", "",'Project Summary'!R101)</f>
        <v>52</v>
      </c>
      <c r="I53" s="168">
        <f>IF(B53="", "", Instructions!$N$2)</f>
        <v>5.0999999999999996</v>
      </c>
      <c r="J53">
        <f>IF(B53="", "", 'Heat Reclaimers'!D11)</f>
        <v>0</v>
      </c>
      <c r="K53" s="99">
        <f>IF(B53="", "", 'Heat Reclaimers'!M11)</f>
        <v>0</v>
      </c>
      <c r="L53" s="168">
        <f>IF(B53="", "", 'Heat Reclaimers'!X11)</f>
        <v>0</v>
      </c>
      <c r="M53" s="168" t="str">
        <f>IF(B53="", "", 'Heat Reclaimers'!V11)</f>
        <v/>
      </c>
      <c r="N53" s="168" t="str">
        <f t="shared" si="2"/>
        <v/>
      </c>
      <c r="O53" s="168" t="str">
        <f>IF(B53="", "", 'Heat Reclaimers'!W11)</f>
        <v/>
      </c>
      <c r="P53" s="169">
        <f>IF(B53="", "", 'Heat Reclaimers'!T11)</f>
        <v>1.7000000000000001E-4</v>
      </c>
      <c r="Q53" s="99">
        <f>IF(B53="", "", 'Heat Reclaimers'!S11)</f>
        <v>15</v>
      </c>
      <c r="R53" s="99">
        <f>IF(B53="", "", 'Heat Reclaimers'!F11)</f>
        <v>0</v>
      </c>
      <c r="S53" s="99">
        <f>IF(C53="", "", 'Heat Reclaimers'!G11)</f>
        <v>0</v>
      </c>
      <c r="T53" s="100">
        <f>IF(C53="", "",'Heat Reclaimers'!K11)</f>
        <v>0</v>
      </c>
      <c r="V53" s="100">
        <f>IF(C53="", "", 'Heat Reclaimers'!H11)</f>
        <v>0</v>
      </c>
      <c r="AV53" s="168">
        <f>IF(C53="", "",'Heat Reclaimers'!P11)</f>
        <v>0.38</v>
      </c>
      <c r="AW53" s="100">
        <f>IF(C53="", "", 'Heat Reclaimers'!I11)</f>
        <v>0</v>
      </c>
      <c r="AX53" s="100">
        <f>IF(C53="", "", 'Heat Reclaimers'!J11)</f>
        <v>0</v>
      </c>
      <c r="AY53" s="168">
        <f>IF(C53="", "", 'Heat Reclaimers'!O11)</f>
        <v>1</v>
      </c>
      <c r="AZ53" s="173" t="e">
        <f>IF(C53="", "", 'Heat Reclaimers'!Q11)</f>
        <v>#N/A</v>
      </c>
    </row>
    <row r="54" spans="1:58" x14ac:dyDescent="0.25">
      <c r="A54" s="100">
        <f>IF(B54="", "", 'Project Summary'!T89)</f>
        <v>53</v>
      </c>
      <c r="B54" s="100" t="str">
        <f>IF('Heat Reclaimers'!X12="", "", 'Project Summary'!$M$126)</f>
        <v>Heat Reclaimers</v>
      </c>
      <c r="C54" s="100">
        <f>IF(B54="", "", 'Project Summary'!$E$11)</f>
        <v>0</v>
      </c>
      <c r="D54" s="100" t="str">
        <f>IF(A54="", "", CONCATENATE('Project Summary'!$E$8, " - ", 'Project Summary'!$E$11))</f>
        <v xml:space="preserve"> - </v>
      </c>
      <c r="E54" s="100" t="str">
        <f t="shared" si="0"/>
        <v>FPAGPR</v>
      </c>
      <c r="F54" s="100">
        <f>IF(B54="", "", 'Project Summary'!$E$12)</f>
        <v>0</v>
      </c>
      <c r="G54" s="100" t="str">
        <f>IF(B54="","",VLOOKUP(B54,'Project Summary'!$M$120:$N$127,2,FALSE))</f>
        <v>FEPA-7</v>
      </c>
      <c r="H54" s="100" t="str">
        <f>IF(B54="", "",'Project Summary'!R102)</f>
        <v>53</v>
      </c>
      <c r="I54" s="168">
        <f>IF(B54="", "", Instructions!$N$2)</f>
        <v>5.0999999999999996</v>
      </c>
      <c r="J54">
        <f>IF(B54="", "", 'Heat Reclaimers'!D12)</f>
        <v>0</v>
      </c>
      <c r="K54" s="99">
        <f>IF(B54="", "", 'Heat Reclaimers'!M12)</f>
        <v>0</v>
      </c>
      <c r="L54" s="168">
        <f>IF(B54="", "", 'Heat Reclaimers'!X12)</f>
        <v>0</v>
      </c>
      <c r="M54" s="168" t="str">
        <f>IF(B54="", "", 'Heat Reclaimers'!V12)</f>
        <v/>
      </c>
      <c r="N54" s="168" t="str">
        <f t="shared" si="2"/>
        <v/>
      </c>
      <c r="O54" s="168" t="str">
        <f>IF(B54="", "", 'Heat Reclaimers'!W12)</f>
        <v/>
      </c>
      <c r="P54" s="169">
        <f>IF(B54="", "", 'Heat Reclaimers'!T12)</f>
        <v>1.7000000000000001E-4</v>
      </c>
      <c r="Q54" s="99">
        <f>IF(B54="", "", 'Heat Reclaimers'!S12)</f>
        <v>15</v>
      </c>
      <c r="R54" s="99">
        <f>IF(B54="", "", 'Heat Reclaimers'!F12)</f>
        <v>0</v>
      </c>
      <c r="S54" s="99">
        <f>IF(C54="", "", 'Heat Reclaimers'!G12)</f>
        <v>0</v>
      </c>
      <c r="T54" s="100">
        <f>IF(C54="", "",'Heat Reclaimers'!K12)</f>
        <v>0</v>
      </c>
      <c r="V54" s="100">
        <f>IF(C54="", "", 'Heat Reclaimers'!H12)</f>
        <v>0</v>
      </c>
      <c r="AV54" s="168">
        <f>IF(C54="", "",'Heat Reclaimers'!P12)</f>
        <v>0.38</v>
      </c>
      <c r="AW54" s="100">
        <f>IF(C54="", "", 'Heat Reclaimers'!I12)</f>
        <v>0</v>
      </c>
      <c r="AX54" s="100">
        <f>IF(C54="", "", 'Heat Reclaimers'!J12)</f>
        <v>0</v>
      </c>
      <c r="AY54" s="168">
        <f>IF(C54="", "", 'Heat Reclaimers'!O12)</f>
        <v>1</v>
      </c>
      <c r="AZ54" s="173" t="e">
        <f>IF(C54="", "", 'Heat Reclaimers'!Q12)</f>
        <v>#N/A</v>
      </c>
    </row>
    <row r="55" spans="1:58" x14ac:dyDescent="0.25">
      <c r="A55" s="100">
        <f>IF(B55="", "", 'Project Summary'!T90)</f>
        <v>54</v>
      </c>
      <c r="B55" s="100" t="str">
        <f>IF('Heat Reclaimers'!X13="", "", 'Project Summary'!$M$126)</f>
        <v>Heat Reclaimers</v>
      </c>
      <c r="C55" s="100">
        <f>IF(B55="", "", 'Project Summary'!$E$11)</f>
        <v>0</v>
      </c>
      <c r="D55" s="100" t="str">
        <f>IF(A55="", "", CONCATENATE('Project Summary'!$E$8, " - ", 'Project Summary'!$E$11))</f>
        <v xml:space="preserve"> - </v>
      </c>
      <c r="E55" s="100" t="str">
        <f t="shared" si="0"/>
        <v>FPAGPR</v>
      </c>
      <c r="F55" s="100">
        <f>IF(B55="", "", 'Project Summary'!$E$12)</f>
        <v>0</v>
      </c>
      <c r="G55" s="100" t="str">
        <f>IF(B55="","",VLOOKUP(B55,'Project Summary'!$M$120:$N$127,2,FALSE))</f>
        <v>FEPA-7</v>
      </c>
      <c r="H55" s="100" t="str">
        <f>IF(B55="", "",'Project Summary'!R103)</f>
        <v>54</v>
      </c>
      <c r="I55" s="168">
        <f>IF(B55="", "", Instructions!$N$2)</f>
        <v>5.0999999999999996</v>
      </c>
      <c r="J55">
        <f>IF(B55="", "", 'Heat Reclaimers'!D13)</f>
        <v>0</v>
      </c>
      <c r="K55" s="99">
        <f>IF(B55="", "", 'Heat Reclaimers'!M13)</f>
        <v>0</v>
      </c>
      <c r="L55" s="168">
        <f>IF(B55="", "", 'Heat Reclaimers'!X13)</f>
        <v>0</v>
      </c>
      <c r="M55" s="168" t="str">
        <f>IF(B55="", "", 'Heat Reclaimers'!V13)</f>
        <v/>
      </c>
      <c r="N55" s="168" t="str">
        <f t="shared" si="2"/>
        <v/>
      </c>
      <c r="O55" s="168" t="str">
        <f>IF(B55="", "", 'Heat Reclaimers'!W13)</f>
        <v/>
      </c>
      <c r="P55" s="169">
        <f>IF(B55="", "", 'Heat Reclaimers'!T13)</f>
        <v>1.7000000000000001E-4</v>
      </c>
      <c r="Q55" s="99">
        <f>IF(B55="", "", 'Heat Reclaimers'!S13)</f>
        <v>15</v>
      </c>
      <c r="R55" s="99">
        <f>IF(B55="", "", 'Heat Reclaimers'!F13)</f>
        <v>0</v>
      </c>
      <c r="S55" s="99">
        <f>IF(C55="", "", 'Heat Reclaimers'!G13)</f>
        <v>0</v>
      </c>
      <c r="T55" s="100">
        <f>IF(C55="", "",'Heat Reclaimers'!K13)</f>
        <v>0</v>
      </c>
      <c r="V55" s="100">
        <f>IF(C55="", "", 'Heat Reclaimers'!H13)</f>
        <v>0</v>
      </c>
      <c r="AV55" s="168">
        <f>IF(C55="", "",'Heat Reclaimers'!P13)</f>
        <v>0.38</v>
      </c>
      <c r="AW55" s="100">
        <f>IF(C55="", "", 'Heat Reclaimers'!I13)</f>
        <v>0</v>
      </c>
      <c r="AX55" s="100">
        <f>IF(C55="", "", 'Heat Reclaimers'!J13)</f>
        <v>0</v>
      </c>
      <c r="AY55" s="168">
        <f>IF(C55="", "", 'Heat Reclaimers'!O13)</f>
        <v>1</v>
      </c>
      <c r="AZ55" s="173" t="e">
        <f>IF(C55="", "", 'Heat Reclaimers'!Q13)</f>
        <v>#N/A</v>
      </c>
    </row>
    <row r="56" spans="1:58" x14ac:dyDescent="0.25">
      <c r="A56" s="100">
        <f>IF(B56="", "", 'Project Summary'!T91)</f>
        <v>55</v>
      </c>
      <c r="B56" s="100" t="str">
        <f>IF('Heat Reclaimers'!X14="", "", 'Project Summary'!$M$126)</f>
        <v>Heat Reclaimers</v>
      </c>
      <c r="C56" s="100">
        <f>IF(B56="", "", 'Project Summary'!$E$11)</f>
        <v>0</v>
      </c>
      <c r="D56" s="100" t="str">
        <f>IF(A56="", "", CONCATENATE('Project Summary'!$E$8, " - ", 'Project Summary'!$E$11))</f>
        <v xml:space="preserve"> - </v>
      </c>
      <c r="E56" s="100" t="str">
        <f t="shared" si="0"/>
        <v>FPAGPR</v>
      </c>
      <c r="F56" s="100">
        <f>IF(B56="", "", 'Project Summary'!$E$12)</f>
        <v>0</v>
      </c>
      <c r="G56" s="100" t="str">
        <f>IF(B56="","",VLOOKUP(B56,'Project Summary'!$M$120:$N$127,2,FALSE))</f>
        <v>FEPA-7</v>
      </c>
      <c r="H56" s="100" t="str">
        <f>IF(B56="", "",'Project Summary'!R104)</f>
        <v>55</v>
      </c>
      <c r="I56" s="168">
        <f>IF(B56="", "", Instructions!$N$2)</f>
        <v>5.0999999999999996</v>
      </c>
      <c r="J56">
        <f>IF(B56="", "", 'Heat Reclaimers'!D14)</f>
        <v>0</v>
      </c>
      <c r="K56" s="99">
        <f>IF(B56="", "", 'Heat Reclaimers'!M14)</f>
        <v>0</v>
      </c>
      <c r="L56" s="168">
        <f>IF(B56="", "", 'Heat Reclaimers'!X14)</f>
        <v>0</v>
      </c>
      <c r="M56" s="168" t="str">
        <f>IF(B56="", "", 'Heat Reclaimers'!V14)</f>
        <v/>
      </c>
      <c r="N56" s="168" t="str">
        <f t="shared" si="2"/>
        <v/>
      </c>
      <c r="O56" s="168" t="str">
        <f>IF(B56="", "", 'Heat Reclaimers'!W14)</f>
        <v/>
      </c>
      <c r="P56" s="169">
        <f>IF(B56="", "", 'Heat Reclaimers'!T14)</f>
        <v>1.7000000000000001E-4</v>
      </c>
      <c r="Q56" s="99">
        <f>IF(B56="", "", 'Heat Reclaimers'!S14)</f>
        <v>15</v>
      </c>
      <c r="R56" s="99">
        <f>IF(B56="", "", 'Heat Reclaimers'!F14)</f>
        <v>0</v>
      </c>
      <c r="S56" s="99">
        <f>IF(C56="", "", 'Heat Reclaimers'!G14)</f>
        <v>0</v>
      </c>
      <c r="T56" s="100">
        <f>IF(C56="", "",'Heat Reclaimers'!K14)</f>
        <v>0</v>
      </c>
      <c r="V56" s="100">
        <f>IF(C56="", "", 'Heat Reclaimers'!H14)</f>
        <v>0</v>
      </c>
      <c r="AV56" s="168">
        <f>IF(C56="", "",'Heat Reclaimers'!P14)</f>
        <v>0.38</v>
      </c>
      <c r="AW56" s="100">
        <f>IF(C56="", "", 'Heat Reclaimers'!I14)</f>
        <v>0</v>
      </c>
      <c r="AX56" s="100">
        <f>IF(C56="", "", 'Heat Reclaimers'!J14)</f>
        <v>0</v>
      </c>
      <c r="AY56" s="168">
        <f>IF(C56="", "", 'Heat Reclaimers'!O14)</f>
        <v>1</v>
      </c>
      <c r="AZ56" s="173" t="e">
        <f>IF(C56="", "", 'Heat Reclaimers'!Q14)</f>
        <v>#N/A</v>
      </c>
    </row>
    <row r="57" spans="1:58" x14ac:dyDescent="0.25">
      <c r="A57" s="100">
        <f>IF(B57="", "", 'Project Summary'!T92)</f>
        <v>56</v>
      </c>
      <c r="B57" s="100" t="str">
        <f>IF('Heat Reclaimers'!X15="", "", 'Project Summary'!$M$126)</f>
        <v>Heat Reclaimers</v>
      </c>
      <c r="C57" s="100">
        <f>IF(B57="", "", 'Project Summary'!$E$11)</f>
        <v>0</v>
      </c>
      <c r="D57" s="100" t="str">
        <f>IF(A57="", "", CONCATENATE('Project Summary'!$E$8, " - ", 'Project Summary'!$E$11))</f>
        <v xml:space="preserve"> - </v>
      </c>
      <c r="E57" s="100" t="str">
        <f t="shared" si="0"/>
        <v>FPAGPR</v>
      </c>
      <c r="F57" s="100">
        <f>IF(B57="", "", 'Project Summary'!$E$12)</f>
        <v>0</v>
      </c>
      <c r="G57" s="100" t="str">
        <f>IF(B57="","",VLOOKUP(B57,'Project Summary'!$M$120:$N$127,2,FALSE))</f>
        <v>FEPA-7</v>
      </c>
      <c r="H57" s="100" t="str">
        <f>IF(B57="", "",'Project Summary'!R105)</f>
        <v>56</v>
      </c>
      <c r="I57" s="168">
        <f>IF(B57="", "", Instructions!$N$2)</f>
        <v>5.0999999999999996</v>
      </c>
      <c r="J57">
        <f>IF(B57="", "", 'Heat Reclaimers'!D15)</f>
        <v>0</v>
      </c>
      <c r="K57" s="99">
        <f>IF(B57="", "", 'Heat Reclaimers'!M15)</f>
        <v>0</v>
      </c>
      <c r="L57" s="168">
        <f>IF(B57="", "", 'Heat Reclaimers'!X15)</f>
        <v>0</v>
      </c>
      <c r="M57" s="168" t="str">
        <f>IF(B57="", "", 'Heat Reclaimers'!V15)</f>
        <v/>
      </c>
      <c r="N57" s="168" t="str">
        <f t="shared" si="2"/>
        <v/>
      </c>
      <c r="O57" s="168" t="str">
        <f>IF(B57="", "", 'Heat Reclaimers'!W15)</f>
        <v/>
      </c>
      <c r="P57" s="169">
        <f>IF(B57="", "", 'Heat Reclaimers'!T15)</f>
        <v>1.7000000000000001E-4</v>
      </c>
      <c r="Q57" s="99">
        <f>IF(B57="", "", 'Heat Reclaimers'!S15)</f>
        <v>15</v>
      </c>
      <c r="R57" s="99">
        <f>IF(B57="", "", 'Heat Reclaimers'!F15)</f>
        <v>0</v>
      </c>
      <c r="S57" s="99">
        <f>IF(C57="", "", 'Heat Reclaimers'!G15)</f>
        <v>0</v>
      </c>
      <c r="T57" s="100">
        <f>IF(C57="", "",'Heat Reclaimers'!K15)</f>
        <v>0</v>
      </c>
      <c r="V57" s="100">
        <f>IF(C57="", "", 'Heat Reclaimers'!H15)</f>
        <v>0</v>
      </c>
      <c r="AV57" s="168">
        <f>IF(C57="", "",'Heat Reclaimers'!P15)</f>
        <v>0.38</v>
      </c>
      <c r="AW57" s="100">
        <f>IF(C57="", "", 'Heat Reclaimers'!I15)</f>
        <v>0</v>
      </c>
      <c r="AX57" s="100">
        <f>IF(C57="", "", 'Heat Reclaimers'!J15)</f>
        <v>0</v>
      </c>
      <c r="AY57" s="168">
        <f>IF(C57="", "", 'Heat Reclaimers'!O15)</f>
        <v>1</v>
      </c>
      <c r="AZ57" s="173" t="e">
        <f>IF(C57="", "", 'Heat Reclaimers'!Q15)</f>
        <v>#N/A</v>
      </c>
    </row>
    <row r="58" spans="1:58" x14ac:dyDescent="0.25">
      <c r="A58" s="100" t="str">
        <f>IF(B58="", "", 'Project Summary'!T93)</f>
        <v/>
      </c>
      <c r="B58" s="100" t="str">
        <f>IF('Low Pressure Irrigation System'!X8="", "", 'Project Summary'!$M$127)</f>
        <v/>
      </c>
      <c r="C58" s="100" t="str">
        <f>IF(B58="", "", 'Project Summary'!$E$11)</f>
        <v/>
      </c>
      <c r="D58" s="100" t="str">
        <f>IF(A58="", "", CONCATENATE('Project Summary'!$E$8, " - ", 'Project Summary'!$E$11))</f>
        <v/>
      </c>
      <c r="E58" s="100" t="str">
        <f t="shared" si="0"/>
        <v/>
      </c>
      <c r="F58" s="100" t="str">
        <f>IF(B58="", "", 'Project Summary'!$E$12)</f>
        <v/>
      </c>
      <c r="G58" s="100" t="str">
        <f>IF(B58="","",VLOOKUP(B58,'Project Summary'!$M$120:$N$127,2,FALSE))</f>
        <v/>
      </c>
      <c r="H58" s="100" t="str">
        <f>IF(B58="", "",'Project Summary'!R108)</f>
        <v/>
      </c>
      <c r="I58" s="168" t="str">
        <f>IF(B58="", "", Instructions!$N$2)</f>
        <v/>
      </c>
      <c r="J58" t="str">
        <f>IF(B58="", "", 'Low Pressure Irrigation System'!D8)</f>
        <v/>
      </c>
      <c r="K58" s="99" t="str">
        <f>IF(B58="", "", 'Low Pressure Irrigation System'!P8)</f>
        <v/>
      </c>
      <c r="L58" s="168" t="str">
        <f>IF(B58="", "", 'Low Pressure Irrigation System'!X8)</f>
        <v/>
      </c>
      <c r="M58" s="168" t="str">
        <f>IF(B58="", "", 'Low Pressure Irrigation System'!V8)</f>
        <v/>
      </c>
      <c r="N58" s="168" t="str">
        <f t="shared" si="2"/>
        <v/>
      </c>
      <c r="O58" s="168" t="str">
        <f>IF(B58="", "", 'Low Pressure Irrigation System'!W8)</f>
        <v/>
      </c>
      <c r="P58" s="169" t="str">
        <f>IF(B58="", "", 'Low Pressure Irrigation System'!T8)</f>
        <v/>
      </c>
      <c r="Q58" s="99" t="str">
        <f>IF(B58="", "", 'Low Pressure Irrigation System'!R8)</f>
        <v/>
      </c>
      <c r="Z58" s="100" t="str">
        <f>IF(B58="", "",'Low Pressure Irrigation System'!N8)</f>
        <v/>
      </c>
      <c r="AN58" s="100" t="str">
        <f>IF(B58="", "",'Low Pressure Irrigation System'!M8)</f>
        <v/>
      </c>
      <c r="AT58" s="100" t="str">
        <f>IF(B58="", "",'Low Pressure Irrigation System'!L8)</f>
        <v/>
      </c>
      <c r="BA58" s="100" t="str">
        <f>IF(B58="", "",'Low Pressure Irrigation System'!E8)</f>
        <v/>
      </c>
      <c r="BB58" s="100" t="str">
        <f>IF(B58="", "",'Low Pressure Irrigation System'!G8)</f>
        <v/>
      </c>
      <c r="BC58" s="100" t="str">
        <f>IF(B58="", "",'Low Pressure Irrigation System'!H8)</f>
        <v/>
      </c>
      <c r="BD58" s="100" t="str">
        <f>IF(B58="", "",'Low Pressure Irrigation System'!J8)</f>
        <v/>
      </c>
      <c r="BE58" s="100" t="str">
        <f>IF(B58="", "",'Low Pressure Irrigation System'!K8)</f>
        <v/>
      </c>
      <c r="BF58" s="100" t="str">
        <f>IF(B58="", "",'Low Pressure Irrigation System'!O8)</f>
        <v/>
      </c>
    </row>
    <row r="59" spans="1:58" x14ac:dyDescent="0.25">
      <c r="A59" s="100" t="str">
        <f>IF(B59="", "", 'Project Summary'!T94)</f>
        <v/>
      </c>
      <c r="B59" s="100" t="str">
        <f>IF('Low Pressure Irrigation System'!X9="", "", 'Project Summary'!$M$127)</f>
        <v/>
      </c>
      <c r="C59" s="100" t="str">
        <f>IF(B59="", "", 'Project Summary'!$E$11)</f>
        <v/>
      </c>
      <c r="D59" s="100" t="str">
        <f>IF(A59="", "", CONCATENATE('Project Summary'!$E$8, " - ", 'Project Summary'!$E$11))</f>
        <v/>
      </c>
      <c r="E59" s="100" t="str">
        <f t="shared" si="0"/>
        <v/>
      </c>
      <c r="F59" s="100" t="str">
        <f>IF(B59="", "", 'Project Summary'!$E$12)</f>
        <v/>
      </c>
      <c r="G59" s="100" t="str">
        <f>IF(B59="","",VLOOKUP(B59,'Project Summary'!$M$120:$N$127,2,FALSE))</f>
        <v/>
      </c>
      <c r="H59" s="100" t="str">
        <f>IF(B59="", "",'Project Summary'!R109)</f>
        <v/>
      </c>
      <c r="I59" s="168" t="str">
        <f>IF(B59="", "", Instructions!$N$2)</f>
        <v/>
      </c>
      <c r="J59" t="str">
        <f>IF(B59="", "", 'Low Pressure Irrigation System'!D9)</f>
        <v/>
      </c>
      <c r="K59" s="99" t="str">
        <f>IF(B59="", "", 'Low Pressure Irrigation System'!P9)</f>
        <v/>
      </c>
      <c r="L59" s="168" t="str">
        <f>IF(B59="", "", 'Low Pressure Irrigation System'!X9)</f>
        <v/>
      </c>
      <c r="M59" s="168" t="str">
        <f>IF(B59="", "", 'Low Pressure Irrigation System'!V9)</f>
        <v/>
      </c>
      <c r="N59" s="168" t="str">
        <f t="shared" si="2"/>
        <v/>
      </c>
      <c r="O59" s="168" t="str">
        <f>IF(B59="", "", 'Low Pressure Irrigation System'!W9)</f>
        <v/>
      </c>
      <c r="P59" s="169" t="str">
        <f>IF(B59="", "", 'Low Pressure Irrigation System'!T9)</f>
        <v/>
      </c>
      <c r="Q59" s="99" t="str">
        <f>IF(B59="", "", 'Low Pressure Irrigation System'!R9)</f>
        <v/>
      </c>
      <c r="Z59" s="100" t="str">
        <f>IF(B59="", "",'Low Pressure Irrigation System'!N9)</f>
        <v/>
      </c>
      <c r="AN59" s="100" t="str">
        <f>IF(B59="", "",'Low Pressure Irrigation System'!M9)</f>
        <v/>
      </c>
      <c r="AT59" s="100" t="str">
        <f>IF(B59="", "",'Low Pressure Irrigation System'!L9)</f>
        <v/>
      </c>
      <c r="BA59" s="100" t="str">
        <f>IF(B59="", "",'Low Pressure Irrigation System'!E9)</f>
        <v/>
      </c>
      <c r="BB59" s="100" t="str">
        <f>IF(B59="", "",'Low Pressure Irrigation System'!G9)</f>
        <v/>
      </c>
      <c r="BC59" s="100" t="str">
        <f>IF(B59="", "",'Low Pressure Irrigation System'!H9)</f>
        <v/>
      </c>
      <c r="BD59" s="100" t="str">
        <f>IF(B59="", "",'Low Pressure Irrigation System'!J9)</f>
        <v/>
      </c>
      <c r="BE59" s="100" t="str">
        <f>IF(B59="", "",'Low Pressure Irrigation System'!K9)</f>
        <v/>
      </c>
      <c r="BF59" s="100" t="str">
        <f>IF(B59="", "",'Low Pressure Irrigation System'!O9)</f>
        <v/>
      </c>
    </row>
    <row r="60" spans="1:58" x14ac:dyDescent="0.25">
      <c r="A60" s="100" t="str">
        <f>IF(B60="", "", 'Project Summary'!T95)</f>
        <v/>
      </c>
      <c r="B60" s="100" t="str">
        <f>IF('Low Pressure Irrigation System'!X10="", "", 'Project Summary'!$M$127)</f>
        <v/>
      </c>
      <c r="C60" s="100" t="str">
        <f>IF(B60="", "", 'Project Summary'!$E$11)</f>
        <v/>
      </c>
      <c r="D60" s="100" t="str">
        <f>IF(A60="", "", CONCATENATE('Project Summary'!$E$8, " - ", 'Project Summary'!$E$11))</f>
        <v/>
      </c>
      <c r="E60" s="100" t="str">
        <f t="shared" si="0"/>
        <v/>
      </c>
      <c r="F60" s="100" t="str">
        <f>IF(B60="", "", 'Project Summary'!$E$12)</f>
        <v/>
      </c>
      <c r="G60" s="100" t="str">
        <f>IF(B60="","",VLOOKUP(B60,'Project Summary'!$M$120:$N$127,2,FALSE))</f>
        <v/>
      </c>
      <c r="H60" s="100" t="str">
        <f>IF(B60="", "",'Project Summary'!R110)</f>
        <v/>
      </c>
      <c r="I60" s="168" t="str">
        <f>IF(B60="", "", Instructions!$N$2)</f>
        <v/>
      </c>
      <c r="J60" t="str">
        <f>IF(B60="", "", 'Low Pressure Irrigation System'!D10)</f>
        <v/>
      </c>
      <c r="K60" s="99" t="str">
        <f>IF(B60="", "", 'Low Pressure Irrigation System'!P10)</f>
        <v/>
      </c>
      <c r="L60" s="168" t="str">
        <f>IF(B60="", "", 'Low Pressure Irrigation System'!X10)</f>
        <v/>
      </c>
      <c r="M60" s="168" t="str">
        <f>IF(B60="", "", 'Low Pressure Irrigation System'!V10)</f>
        <v/>
      </c>
      <c r="N60" s="168" t="str">
        <f t="shared" si="2"/>
        <v/>
      </c>
      <c r="O60" s="168" t="str">
        <f>IF(B60="", "", 'Low Pressure Irrigation System'!W10)</f>
        <v/>
      </c>
      <c r="P60" s="169" t="str">
        <f>IF(B60="", "", 'Low Pressure Irrigation System'!T10)</f>
        <v/>
      </c>
      <c r="Q60" s="99" t="str">
        <f>IF(B60="", "", 'Low Pressure Irrigation System'!R10)</f>
        <v/>
      </c>
      <c r="Z60" s="100" t="str">
        <f>IF(B60="", "",'Low Pressure Irrigation System'!N10)</f>
        <v/>
      </c>
      <c r="AN60" s="100" t="str">
        <f>IF(B60="", "",'Low Pressure Irrigation System'!M10)</f>
        <v/>
      </c>
      <c r="AT60" s="100" t="str">
        <f>IF(B60="", "",'Low Pressure Irrigation System'!L10)</f>
        <v/>
      </c>
      <c r="BA60" s="100" t="str">
        <f>IF(B60="", "",'Low Pressure Irrigation System'!E10)</f>
        <v/>
      </c>
      <c r="BB60" s="100" t="str">
        <f>IF(B60="", "",'Low Pressure Irrigation System'!G10)</f>
        <v/>
      </c>
      <c r="BC60" s="100" t="str">
        <f>IF(B60="", "",'Low Pressure Irrigation System'!H10)</f>
        <v/>
      </c>
      <c r="BD60" s="100" t="str">
        <f>IF(B60="", "",'Low Pressure Irrigation System'!J10)</f>
        <v/>
      </c>
      <c r="BE60" s="100" t="str">
        <f>IF(B60="", "",'Low Pressure Irrigation System'!K10)</f>
        <v/>
      </c>
      <c r="BF60" s="100" t="str">
        <f>IF(B60="", "",'Low Pressure Irrigation System'!O10)</f>
        <v/>
      </c>
    </row>
    <row r="61" spans="1:58" x14ac:dyDescent="0.25">
      <c r="A61" s="100" t="str">
        <f>IF(B61="", "", 'Project Summary'!T96)</f>
        <v/>
      </c>
      <c r="B61" s="100" t="str">
        <f>IF('Low Pressure Irrigation System'!X11="", "", 'Project Summary'!$M$127)</f>
        <v/>
      </c>
      <c r="C61" s="100" t="str">
        <f>IF(B61="", "", 'Project Summary'!$E$11)</f>
        <v/>
      </c>
      <c r="D61" s="100" t="str">
        <f>IF(A61="", "", CONCATENATE('Project Summary'!$E$8, " - ", 'Project Summary'!$E$11))</f>
        <v/>
      </c>
      <c r="E61" s="100" t="str">
        <f t="shared" si="0"/>
        <v/>
      </c>
      <c r="F61" s="100" t="str">
        <f>IF(B61="", "", 'Project Summary'!$E$12)</f>
        <v/>
      </c>
      <c r="G61" s="100" t="str">
        <f>IF(B61="","",VLOOKUP(B61,'Project Summary'!$M$120:$N$127,2,FALSE))</f>
        <v/>
      </c>
      <c r="H61" s="100" t="str">
        <f>IF(B61="", "",'Project Summary'!R111)</f>
        <v/>
      </c>
      <c r="I61" s="168" t="str">
        <f>IF(B61="", "", Instructions!$N$2)</f>
        <v/>
      </c>
      <c r="J61" t="str">
        <f>IF(B61="", "", 'Low Pressure Irrigation System'!D11)</f>
        <v/>
      </c>
      <c r="K61" s="99" t="str">
        <f>IF(B61="", "", 'Low Pressure Irrigation System'!P11)</f>
        <v/>
      </c>
      <c r="L61" s="168" t="str">
        <f>IF(B61="", "", 'Low Pressure Irrigation System'!X11)</f>
        <v/>
      </c>
      <c r="M61" s="168" t="str">
        <f>IF(B61="", "", 'Low Pressure Irrigation System'!V11)</f>
        <v/>
      </c>
      <c r="N61" s="168" t="str">
        <f t="shared" si="2"/>
        <v/>
      </c>
      <c r="O61" s="168" t="str">
        <f>IF(B61="", "", 'Low Pressure Irrigation System'!W11)</f>
        <v/>
      </c>
      <c r="P61" s="169" t="str">
        <f>IF(B61="", "", 'Low Pressure Irrigation System'!T11)</f>
        <v/>
      </c>
      <c r="Q61" s="99" t="str">
        <f>IF(B61="", "", 'Low Pressure Irrigation System'!R11)</f>
        <v/>
      </c>
      <c r="Z61" s="100" t="str">
        <f>IF(B61="", "",'Low Pressure Irrigation System'!N11)</f>
        <v/>
      </c>
      <c r="AN61" s="100" t="str">
        <f>IF(B61="", "",'Low Pressure Irrigation System'!M11)</f>
        <v/>
      </c>
      <c r="AT61" s="100" t="str">
        <f>IF(B61="", "",'Low Pressure Irrigation System'!L11)</f>
        <v/>
      </c>
      <c r="BA61" s="100" t="str">
        <f>IF(B61="", "",'Low Pressure Irrigation System'!E11)</f>
        <v/>
      </c>
      <c r="BB61" s="100" t="str">
        <f>IF(B61="", "",'Low Pressure Irrigation System'!G11)</f>
        <v/>
      </c>
      <c r="BC61" s="100" t="str">
        <f>IF(B61="", "",'Low Pressure Irrigation System'!H11)</f>
        <v/>
      </c>
      <c r="BD61" s="100" t="str">
        <f>IF(B61="", "",'Low Pressure Irrigation System'!J11)</f>
        <v/>
      </c>
      <c r="BE61" s="100" t="str">
        <f>IF(B61="", "",'Low Pressure Irrigation System'!K11)</f>
        <v/>
      </c>
      <c r="BF61" s="100" t="str">
        <f>IF(B61="", "",'Low Pressure Irrigation System'!O11)</f>
        <v/>
      </c>
    </row>
    <row r="62" spans="1:58" x14ac:dyDescent="0.25">
      <c r="A62" s="100" t="str">
        <f>IF(B62="", "", 'Project Summary'!T97)</f>
        <v/>
      </c>
      <c r="B62" s="100" t="str">
        <f>IF('Low Pressure Irrigation System'!X12="", "", 'Project Summary'!$M$127)</f>
        <v/>
      </c>
      <c r="C62" s="100" t="str">
        <f>IF(B62="", "", 'Project Summary'!$E$11)</f>
        <v/>
      </c>
      <c r="D62" s="100" t="str">
        <f>IF(A62="", "", CONCATENATE('Project Summary'!$E$8, " - ", 'Project Summary'!$E$11))</f>
        <v/>
      </c>
      <c r="E62" s="100" t="str">
        <f t="shared" si="0"/>
        <v/>
      </c>
      <c r="F62" s="100" t="str">
        <f>IF(B62="", "", 'Project Summary'!$E$12)</f>
        <v/>
      </c>
      <c r="G62" s="100" t="str">
        <f>IF(B62="","",VLOOKUP(B62,'Project Summary'!$M$120:$N$127,2,FALSE))</f>
        <v/>
      </c>
      <c r="H62" s="100" t="str">
        <f>IF(B62="", "",'Project Summary'!R112)</f>
        <v/>
      </c>
      <c r="I62" s="168" t="str">
        <f>IF(B62="", "", Instructions!$N$2)</f>
        <v/>
      </c>
      <c r="J62" t="str">
        <f>IF(B62="", "", 'Low Pressure Irrigation System'!D12)</f>
        <v/>
      </c>
      <c r="K62" s="99" t="str">
        <f>IF(B62="", "", 'Low Pressure Irrigation System'!P12)</f>
        <v/>
      </c>
      <c r="L62" s="168" t="str">
        <f>IF(B62="", "", 'Low Pressure Irrigation System'!X12)</f>
        <v/>
      </c>
      <c r="M62" s="168" t="str">
        <f>IF(B62="", "", 'Low Pressure Irrigation System'!V12)</f>
        <v/>
      </c>
      <c r="N62" s="168" t="str">
        <f t="shared" si="2"/>
        <v/>
      </c>
      <c r="O62" s="168" t="str">
        <f>IF(B62="", "", 'Low Pressure Irrigation System'!W12)</f>
        <v/>
      </c>
      <c r="P62" s="169" t="str">
        <f>IF(B62="", "", 'Low Pressure Irrigation System'!T12)</f>
        <v/>
      </c>
      <c r="Q62" s="99" t="str">
        <f>IF(B62="", "", 'Low Pressure Irrigation System'!R12)</f>
        <v/>
      </c>
      <c r="Z62" s="100" t="str">
        <f>IF(B62="", "",'Low Pressure Irrigation System'!N12)</f>
        <v/>
      </c>
      <c r="AN62" s="100" t="str">
        <f>IF(B62="", "",'Low Pressure Irrigation System'!M12)</f>
        <v/>
      </c>
      <c r="AT62" s="100" t="str">
        <f>IF(B62="", "",'Low Pressure Irrigation System'!L12)</f>
        <v/>
      </c>
      <c r="BA62" s="100" t="str">
        <f>IF(B62="", "",'Low Pressure Irrigation System'!E12)</f>
        <v/>
      </c>
      <c r="BB62" s="100" t="str">
        <f>IF(B62="", "",'Low Pressure Irrigation System'!G12)</f>
        <v/>
      </c>
      <c r="BC62" s="100" t="str">
        <f>IF(B62="", "",'Low Pressure Irrigation System'!H12)</f>
        <v/>
      </c>
      <c r="BD62" s="100" t="str">
        <f>IF(B62="", "",'Low Pressure Irrigation System'!J12)</f>
        <v/>
      </c>
      <c r="BE62" s="100" t="str">
        <f>IF(B62="", "",'Low Pressure Irrigation System'!K12)</f>
        <v/>
      </c>
      <c r="BF62" s="100" t="str">
        <f>IF(B62="", "",'Low Pressure Irrigation System'!O12)</f>
        <v/>
      </c>
    </row>
    <row r="63" spans="1:58" x14ac:dyDescent="0.25">
      <c r="A63" s="100" t="str">
        <f>IF(B63="", "", 'Project Summary'!T98)</f>
        <v/>
      </c>
      <c r="B63" s="100" t="str">
        <f>IF('Low Pressure Irrigation System'!X13="", "", 'Project Summary'!$M$127)</f>
        <v/>
      </c>
      <c r="C63" s="100" t="str">
        <f>IF(B63="", "", 'Project Summary'!$E$11)</f>
        <v/>
      </c>
      <c r="D63" s="100" t="str">
        <f>IF(A63="", "", CONCATENATE('Project Summary'!$E$8, " - ", 'Project Summary'!$E$11))</f>
        <v/>
      </c>
      <c r="E63" s="100" t="str">
        <f t="shared" si="0"/>
        <v/>
      </c>
      <c r="F63" s="100" t="str">
        <f>IF(B63="", "", 'Project Summary'!$E$12)</f>
        <v/>
      </c>
      <c r="G63" s="100" t="str">
        <f>IF(B63="","",VLOOKUP(B63,'Project Summary'!$M$120:$N$127,2,FALSE))</f>
        <v/>
      </c>
      <c r="H63" s="100" t="str">
        <f>IF(B63="", "",'Project Summary'!R113)</f>
        <v/>
      </c>
      <c r="I63" s="168" t="str">
        <f>IF(B63="", "", Instructions!$N$2)</f>
        <v/>
      </c>
      <c r="J63" t="str">
        <f>IF(B63="", "", 'Low Pressure Irrigation System'!D13)</f>
        <v/>
      </c>
      <c r="K63" s="99" t="str">
        <f>IF(B63="", "", 'Low Pressure Irrigation System'!P13)</f>
        <v/>
      </c>
      <c r="L63" s="168" t="str">
        <f>IF(B63="", "", 'Low Pressure Irrigation System'!X13)</f>
        <v/>
      </c>
      <c r="M63" s="168" t="str">
        <f>IF(B63="", "", 'Low Pressure Irrigation System'!V13)</f>
        <v/>
      </c>
      <c r="N63" s="168" t="str">
        <f t="shared" si="2"/>
        <v/>
      </c>
      <c r="O63" s="168" t="str">
        <f>IF(B63="", "", 'Low Pressure Irrigation System'!W13)</f>
        <v/>
      </c>
      <c r="P63" s="169" t="str">
        <f>IF(B63="", "", 'Low Pressure Irrigation System'!T13)</f>
        <v/>
      </c>
      <c r="Q63" s="99" t="str">
        <f>IF(B63="", "", 'Low Pressure Irrigation System'!R13)</f>
        <v/>
      </c>
      <c r="Z63" s="100" t="str">
        <f>IF(B63="", "",'Low Pressure Irrigation System'!N13)</f>
        <v/>
      </c>
      <c r="AN63" s="100" t="str">
        <f>IF(B63="", "",'Low Pressure Irrigation System'!M13)</f>
        <v/>
      </c>
      <c r="AT63" s="100" t="str">
        <f>IF(B63="", "",'Low Pressure Irrigation System'!L13)</f>
        <v/>
      </c>
      <c r="BA63" s="100" t="str">
        <f>IF(B63="", "",'Low Pressure Irrigation System'!E13)</f>
        <v/>
      </c>
      <c r="BB63" s="100" t="str">
        <f>IF(B63="", "",'Low Pressure Irrigation System'!G13)</f>
        <v/>
      </c>
      <c r="BC63" s="100" t="str">
        <f>IF(B63="", "",'Low Pressure Irrigation System'!H13)</f>
        <v/>
      </c>
      <c r="BD63" s="100" t="str">
        <f>IF(B63="", "",'Low Pressure Irrigation System'!J13)</f>
        <v/>
      </c>
      <c r="BE63" s="100" t="str">
        <f>IF(B63="", "",'Low Pressure Irrigation System'!K13)</f>
        <v/>
      </c>
      <c r="BF63" s="100" t="str">
        <f>IF(B63="", "",'Low Pressure Irrigation System'!O13)</f>
        <v/>
      </c>
    </row>
    <row r="64" spans="1:58" x14ac:dyDescent="0.25">
      <c r="A64" s="100" t="str">
        <f>IF(B64="", "", 'Project Summary'!T99)</f>
        <v/>
      </c>
      <c r="B64" s="100" t="str">
        <f>IF('Low Pressure Irrigation System'!X14="", "", 'Project Summary'!$M$127)</f>
        <v/>
      </c>
      <c r="C64" s="100" t="str">
        <f>IF(B64="", "", 'Project Summary'!$E$11)</f>
        <v/>
      </c>
      <c r="D64" s="100" t="str">
        <f>IF(A64="", "", CONCATENATE('Project Summary'!$E$8, " - ", 'Project Summary'!$E$11))</f>
        <v/>
      </c>
      <c r="E64" s="100" t="str">
        <f t="shared" si="0"/>
        <v/>
      </c>
      <c r="F64" s="100" t="str">
        <f>IF(B64="", "", 'Project Summary'!$E$12)</f>
        <v/>
      </c>
      <c r="G64" s="100" t="str">
        <f>IF(B64="","",VLOOKUP(B64,'Project Summary'!$M$120:$N$127,2,FALSE))</f>
        <v/>
      </c>
      <c r="H64" s="100" t="str">
        <f>IF(B64="", "",'Project Summary'!R114)</f>
        <v/>
      </c>
      <c r="I64" s="168" t="str">
        <f>IF(B64="", "", Instructions!$N$2)</f>
        <v/>
      </c>
      <c r="J64" t="str">
        <f>IF(B64="", "", 'Low Pressure Irrigation System'!D14)</f>
        <v/>
      </c>
      <c r="K64" s="99" t="str">
        <f>IF(B64="", "", 'Low Pressure Irrigation System'!P14)</f>
        <v/>
      </c>
      <c r="L64" s="168" t="str">
        <f>IF(B64="", "", 'Low Pressure Irrigation System'!X14)</f>
        <v/>
      </c>
      <c r="M64" s="168" t="str">
        <f>IF(B64="", "", 'Low Pressure Irrigation System'!V14)</f>
        <v/>
      </c>
      <c r="N64" s="168" t="str">
        <f t="shared" si="2"/>
        <v/>
      </c>
      <c r="O64" s="168" t="str">
        <f>IF(B64="", "", 'Low Pressure Irrigation System'!W14)</f>
        <v/>
      </c>
      <c r="P64" s="169" t="str">
        <f>IF(B64="", "", 'Low Pressure Irrigation System'!T14)</f>
        <v/>
      </c>
      <c r="Q64" s="99" t="str">
        <f>IF(B64="", "", 'Low Pressure Irrigation System'!R14)</f>
        <v/>
      </c>
      <c r="Z64" s="100" t="str">
        <f>IF(B64="", "",'Low Pressure Irrigation System'!N14)</f>
        <v/>
      </c>
      <c r="AN64" s="100" t="str">
        <f>IF(B64="", "",'Low Pressure Irrigation System'!M14)</f>
        <v/>
      </c>
      <c r="AT64" s="100" t="str">
        <f>IF(B64="", "",'Low Pressure Irrigation System'!L14)</f>
        <v/>
      </c>
      <c r="BA64" s="100" t="str">
        <f>IF(B64="", "",'Low Pressure Irrigation System'!E14)</f>
        <v/>
      </c>
      <c r="BB64" s="100" t="str">
        <f>IF(B64="", "",'Low Pressure Irrigation System'!G14)</f>
        <v/>
      </c>
      <c r="BC64" s="100" t="str">
        <f>IF(B64="", "",'Low Pressure Irrigation System'!H14)</f>
        <v/>
      </c>
      <c r="BD64" s="100" t="str">
        <f>IF(B64="", "",'Low Pressure Irrigation System'!J14)</f>
        <v/>
      </c>
      <c r="BE64" s="100" t="str">
        <f>IF(B64="", "",'Low Pressure Irrigation System'!K14)</f>
        <v/>
      </c>
      <c r="BF64" s="100" t="str">
        <f>IF(B64="", "",'Low Pressure Irrigation System'!O14)</f>
        <v/>
      </c>
    </row>
    <row r="65" spans="1:58" x14ac:dyDescent="0.25">
      <c r="A65" s="177" t="str">
        <f>IF(B65="", "", 'Project Summary'!T100)</f>
        <v/>
      </c>
      <c r="B65" s="177" t="str">
        <f>IF('Low Pressure Irrigation System'!X15="", "", 'Project Summary'!$M$127)</f>
        <v/>
      </c>
      <c r="C65" s="177" t="str">
        <f>IF(B65="", "", 'Project Summary'!$E$11)</f>
        <v/>
      </c>
      <c r="D65" s="177" t="str">
        <f>IF(A65="", "", CONCATENATE('Project Summary'!$E$8, " - ", 'Project Summary'!$E$11))</f>
        <v/>
      </c>
      <c r="E65" s="177" t="str">
        <f t="shared" si="0"/>
        <v/>
      </c>
      <c r="F65" s="177" t="str">
        <f>IF(B65="", "", 'Project Summary'!$E$12)</f>
        <v/>
      </c>
      <c r="G65" s="177" t="str">
        <f>IF(B65="","",VLOOKUP(B65,'Project Summary'!$M$120:$N$127,2,FALSE))</f>
        <v/>
      </c>
      <c r="H65" s="177" t="str">
        <f>IF(B65="", "",'Project Summary'!R115)</f>
        <v/>
      </c>
      <c r="I65" s="178" t="str">
        <f>IF(B65="", "", Instructions!$N$2)</f>
        <v/>
      </c>
      <c r="J65" s="179" t="str">
        <f>IF(B65="", "", 'Low Pressure Irrigation System'!D15)</f>
        <v/>
      </c>
      <c r="K65" s="180" t="str">
        <f>IF(B65="", "", 'Low Pressure Irrigation System'!P15)</f>
        <v/>
      </c>
      <c r="L65" s="178" t="str">
        <f>IF(B65="", "", 'Low Pressure Irrigation System'!X15)</f>
        <v/>
      </c>
      <c r="M65" s="178" t="str">
        <f>IF(B65="", "", 'Low Pressure Irrigation System'!V15)</f>
        <v/>
      </c>
      <c r="N65" s="178" t="str">
        <f t="shared" si="2"/>
        <v/>
      </c>
      <c r="O65" s="178" t="str">
        <f>IF(B65="", "", 'Low Pressure Irrigation System'!W15)</f>
        <v/>
      </c>
      <c r="P65" s="181" t="str">
        <f>IF(B65="", "", 'Low Pressure Irrigation System'!T15)</f>
        <v/>
      </c>
      <c r="Q65" s="180" t="str">
        <f>IF(B65="", "", 'Low Pressure Irrigation System'!R15)</f>
        <v/>
      </c>
      <c r="R65" s="179"/>
      <c r="S65" s="179"/>
      <c r="T65" s="179"/>
      <c r="U65" s="179"/>
      <c r="V65" s="179"/>
      <c r="W65" s="179"/>
      <c r="X65" s="179"/>
      <c r="Y65" s="179"/>
      <c r="Z65" s="177" t="str">
        <f>IF(B65="", "",'Low Pressure Irrigation System'!N15)</f>
        <v/>
      </c>
      <c r="AA65" s="179"/>
      <c r="AB65" s="182"/>
      <c r="AC65" s="182"/>
      <c r="AD65" s="182"/>
      <c r="AE65" s="182"/>
      <c r="AF65" s="182"/>
      <c r="AG65" s="182"/>
      <c r="AH65" s="182"/>
      <c r="AI65" s="182"/>
      <c r="AJ65" s="182"/>
      <c r="AK65" s="179"/>
      <c r="AL65" s="179"/>
      <c r="AM65" s="179"/>
      <c r="AN65" s="177" t="str">
        <f>IF(B65="", "",'Low Pressure Irrigation System'!M15)</f>
        <v/>
      </c>
      <c r="AO65" s="179"/>
      <c r="AP65" s="179"/>
      <c r="AQ65" s="183"/>
      <c r="AR65" s="183"/>
      <c r="AS65" s="183"/>
      <c r="AT65" s="177" t="str">
        <f>IF(B65="", "",'Low Pressure Irrigation System'!L15)</f>
        <v/>
      </c>
      <c r="AU65" s="183"/>
      <c r="AV65" s="183"/>
      <c r="AW65" s="179"/>
      <c r="AX65" s="179"/>
      <c r="AY65" s="179"/>
      <c r="AZ65" s="179"/>
      <c r="BA65" s="177" t="str">
        <f>IF(B65="", "",'Low Pressure Irrigation System'!E15)</f>
        <v/>
      </c>
      <c r="BB65" s="177" t="str">
        <f>IF(B65="", "",'Low Pressure Irrigation System'!G15)</f>
        <v/>
      </c>
      <c r="BC65" s="177" t="str">
        <f>IF(B65="", "",'Low Pressure Irrigation System'!H15)</f>
        <v/>
      </c>
      <c r="BD65" s="177" t="str">
        <f>IF(B65="", "",'Low Pressure Irrigation System'!J15)</f>
        <v/>
      </c>
      <c r="BE65" s="177" t="str">
        <f>IF(B65="", "",'Low Pressure Irrigation System'!K15)</f>
        <v/>
      </c>
      <c r="BF65" s="177" t="str">
        <f>IF(B65="", "",'Low Pressure Irrigation System'!O15)</f>
        <v/>
      </c>
    </row>
    <row r="66" spans="1:58" x14ac:dyDescent="0.25">
      <c r="L66" s="175"/>
    </row>
    <row r="67" spans="1:58" x14ac:dyDescent="0.25">
      <c r="L67" s="175"/>
    </row>
    <row r="68" spans="1:58" x14ac:dyDescent="0.25">
      <c r="L68" s="175"/>
    </row>
    <row r="69" spans="1:58" x14ac:dyDescent="0.25">
      <c r="L69" s="175"/>
    </row>
    <row r="70" spans="1:58" x14ac:dyDescent="0.25">
      <c r="L70" s="175"/>
    </row>
    <row r="71" spans="1:58" x14ac:dyDescent="0.25">
      <c r="L71" s="175"/>
    </row>
    <row r="72" spans="1:58" x14ac:dyDescent="0.25">
      <c r="L72" s="175"/>
    </row>
    <row r="73" spans="1:58" x14ac:dyDescent="0.25">
      <c r="L73" s="175"/>
    </row>
    <row r="74" spans="1:58" x14ac:dyDescent="0.25">
      <c r="L74" s="175"/>
    </row>
    <row r="75" spans="1:58" x14ac:dyDescent="0.25">
      <c r="L75" s="175"/>
    </row>
    <row r="76" spans="1:58" x14ac:dyDescent="0.25">
      <c r="L76" s="175"/>
    </row>
    <row r="77" spans="1:58" x14ac:dyDescent="0.25">
      <c r="L77" s="175"/>
    </row>
    <row r="78" spans="1:58" x14ac:dyDescent="0.25">
      <c r="L78" s="175"/>
    </row>
    <row r="79" spans="1:58" x14ac:dyDescent="0.25">
      <c r="L79" s="175"/>
    </row>
    <row r="80" spans="1:58" x14ac:dyDescent="0.25">
      <c r="L80" s="175"/>
    </row>
    <row r="81" spans="12:12" x14ac:dyDescent="0.25">
      <c r="L81" s="175"/>
    </row>
    <row r="82" spans="12:12" x14ac:dyDescent="0.25">
      <c r="L82" s="175"/>
    </row>
    <row r="83" spans="12:12" x14ac:dyDescent="0.25">
      <c r="L83" s="175"/>
    </row>
    <row r="84" spans="12:12" x14ac:dyDescent="0.25">
      <c r="L84" s="175"/>
    </row>
    <row r="85" spans="12:12" x14ac:dyDescent="0.25">
      <c r="L85" s="175"/>
    </row>
    <row r="86" spans="12:12" x14ac:dyDescent="0.25">
      <c r="L86" s="175"/>
    </row>
    <row r="87" spans="12:12" x14ac:dyDescent="0.25">
      <c r="L87" s="175"/>
    </row>
    <row r="88" spans="12:12" x14ac:dyDescent="0.25">
      <c r="L88" s="175"/>
    </row>
    <row r="89" spans="12:12" x14ac:dyDescent="0.25">
      <c r="L89" s="175"/>
    </row>
    <row r="90" spans="12:12" x14ac:dyDescent="0.25">
      <c r="L90" s="175"/>
    </row>
    <row r="91" spans="12:12" x14ac:dyDescent="0.25">
      <c r="L91" s="175"/>
    </row>
    <row r="92" spans="12:12" x14ac:dyDescent="0.25">
      <c r="L92" s="175"/>
    </row>
    <row r="93" spans="12:12" x14ac:dyDescent="0.25">
      <c r="L93" s="175"/>
    </row>
    <row r="94" spans="12:12" x14ac:dyDescent="0.25">
      <c r="L94" s="175"/>
    </row>
    <row r="95" spans="12:12" x14ac:dyDescent="0.25">
      <c r="L95" s="175"/>
    </row>
    <row r="96" spans="12:12" x14ac:dyDescent="0.25">
      <c r="L96" s="175"/>
    </row>
    <row r="97" spans="12:12" x14ac:dyDescent="0.25">
      <c r="L97" s="175"/>
    </row>
    <row r="98" spans="12:12" x14ac:dyDescent="0.25">
      <c r="L98" s="175"/>
    </row>
    <row r="99" spans="12:12" x14ac:dyDescent="0.25">
      <c r="L99" s="175"/>
    </row>
    <row r="100" spans="12:12" x14ac:dyDescent="0.25">
      <c r="L100" s="175"/>
    </row>
    <row r="101" spans="12:12" x14ac:dyDescent="0.25">
      <c r="L101" s="175"/>
    </row>
    <row r="102" spans="12:12" x14ac:dyDescent="0.25">
      <c r="L102" s="175"/>
    </row>
    <row r="103" spans="12:12" x14ac:dyDescent="0.25">
      <c r="L103" s="175"/>
    </row>
    <row r="104" spans="12:12" x14ac:dyDescent="0.25">
      <c r="L104" s="175"/>
    </row>
    <row r="105" spans="12:12" x14ac:dyDescent="0.25">
      <c r="L105" s="175"/>
    </row>
    <row r="106" spans="12:12" x14ac:dyDescent="0.25">
      <c r="L106" s="175"/>
    </row>
    <row r="107" spans="12:12" x14ac:dyDescent="0.25">
      <c r="L107" s="175"/>
    </row>
    <row r="108" spans="12:12" x14ac:dyDescent="0.25">
      <c r="L108" s="175"/>
    </row>
    <row r="109" spans="12:12" x14ac:dyDescent="0.25">
      <c r="L109" s="175"/>
    </row>
    <row r="110" spans="12:12" x14ac:dyDescent="0.25">
      <c r="L110" s="175"/>
    </row>
    <row r="111" spans="12:12" x14ac:dyDescent="0.25">
      <c r="L111" s="175"/>
    </row>
    <row r="112" spans="12:12" x14ac:dyDescent="0.25">
      <c r="L112" s="175"/>
    </row>
    <row r="113" spans="12:12" x14ac:dyDescent="0.25">
      <c r="L113" s="175"/>
    </row>
    <row r="114" spans="12:12" x14ac:dyDescent="0.25">
      <c r="L114" s="175"/>
    </row>
    <row r="115" spans="12:12" x14ac:dyDescent="0.25">
      <c r="L115" s="175"/>
    </row>
    <row r="116" spans="12:12" x14ac:dyDescent="0.25">
      <c r="L116" s="175"/>
    </row>
    <row r="117" spans="12:12" x14ac:dyDescent="0.25">
      <c r="L117" s="175"/>
    </row>
    <row r="118" spans="12:12" x14ac:dyDescent="0.25">
      <c r="L118" s="175"/>
    </row>
    <row r="119" spans="12:12" x14ac:dyDescent="0.25">
      <c r="L119" s="175"/>
    </row>
    <row r="120" spans="12:12" x14ac:dyDescent="0.25">
      <c r="L120" s="175"/>
    </row>
    <row r="121" spans="12:12" x14ac:dyDescent="0.25">
      <c r="L121" s="175"/>
    </row>
    <row r="122" spans="12:12" x14ac:dyDescent="0.25">
      <c r="L122" s="175"/>
    </row>
    <row r="123" spans="12:12" x14ac:dyDescent="0.25">
      <c r="L123" s="175"/>
    </row>
    <row r="124" spans="12:12" x14ac:dyDescent="0.25">
      <c r="L124" s="175"/>
    </row>
    <row r="125" spans="12:12" x14ac:dyDescent="0.25">
      <c r="L125" s="175"/>
    </row>
    <row r="126" spans="12:12" x14ac:dyDescent="0.25">
      <c r="L126" s="175"/>
    </row>
    <row r="127" spans="12:12" x14ac:dyDescent="0.25">
      <c r="L127" s="175"/>
    </row>
    <row r="128" spans="12:12" x14ac:dyDescent="0.25">
      <c r="L128" s="175"/>
    </row>
    <row r="129" spans="12:12" x14ac:dyDescent="0.25">
      <c r="L129" s="175"/>
    </row>
    <row r="130" spans="12:12" x14ac:dyDescent="0.25">
      <c r="L130" s="175"/>
    </row>
    <row r="131" spans="12:12" x14ac:dyDescent="0.25">
      <c r="L131" s="175"/>
    </row>
    <row r="132" spans="12:12" x14ac:dyDescent="0.25">
      <c r="L132" s="175"/>
    </row>
    <row r="133" spans="12:12" x14ac:dyDescent="0.25">
      <c r="L133" s="175"/>
    </row>
    <row r="134" spans="12:12" x14ac:dyDescent="0.25">
      <c r="L134" s="175"/>
    </row>
    <row r="135" spans="12:12" x14ac:dyDescent="0.25">
      <c r="L135" s="175"/>
    </row>
    <row r="136" spans="12:12" x14ac:dyDescent="0.25">
      <c r="L136" s="175"/>
    </row>
    <row r="137" spans="12:12" x14ac:dyDescent="0.25">
      <c r="L137" s="175"/>
    </row>
    <row r="138" spans="12:12" x14ac:dyDescent="0.25">
      <c r="L138" s="175"/>
    </row>
    <row r="139" spans="12:12" x14ac:dyDescent="0.25">
      <c r="L139" s="175"/>
    </row>
    <row r="140" spans="12:12" x14ac:dyDescent="0.25">
      <c r="L140" s="175"/>
    </row>
    <row r="141" spans="12:12" x14ac:dyDescent="0.25">
      <c r="L141" s="175"/>
    </row>
    <row r="142" spans="12:12" x14ac:dyDescent="0.25">
      <c r="L142" s="175"/>
    </row>
    <row r="143" spans="12:12" x14ac:dyDescent="0.25">
      <c r="L143" s="175"/>
    </row>
    <row r="144" spans="12:12" x14ac:dyDescent="0.25">
      <c r="L144" s="175"/>
    </row>
    <row r="145" spans="12:12" x14ac:dyDescent="0.25">
      <c r="L145" s="175"/>
    </row>
    <row r="146" spans="12:12" x14ac:dyDescent="0.25">
      <c r="L146" s="175"/>
    </row>
    <row r="147" spans="12:12" x14ac:dyDescent="0.25">
      <c r="L147" s="175"/>
    </row>
    <row r="148" spans="12:12" x14ac:dyDescent="0.25">
      <c r="L148" s="175"/>
    </row>
    <row r="149" spans="12:12" x14ac:dyDescent="0.25">
      <c r="L149" s="175"/>
    </row>
    <row r="150" spans="12:12" x14ac:dyDescent="0.25">
      <c r="L150" s="175"/>
    </row>
    <row r="151" spans="12:12" x14ac:dyDescent="0.25">
      <c r="L151" s="175"/>
    </row>
    <row r="152" spans="12:12" x14ac:dyDescent="0.25">
      <c r="L152" s="175"/>
    </row>
    <row r="153" spans="12:12" x14ac:dyDescent="0.25">
      <c r="L153" s="175"/>
    </row>
    <row r="154" spans="12:12" x14ac:dyDescent="0.25">
      <c r="L154" s="175"/>
    </row>
    <row r="155" spans="12:12" x14ac:dyDescent="0.25">
      <c r="L155" s="175"/>
    </row>
    <row r="156" spans="12:12" x14ac:dyDescent="0.25">
      <c r="L156" s="175"/>
    </row>
    <row r="157" spans="12:12" x14ac:dyDescent="0.25">
      <c r="L157" s="175"/>
    </row>
    <row r="158" spans="12:12" x14ac:dyDescent="0.25">
      <c r="L158" s="175"/>
    </row>
    <row r="159" spans="12:12" x14ac:dyDescent="0.25">
      <c r="L159" s="175"/>
    </row>
    <row r="160" spans="12:12" x14ac:dyDescent="0.25">
      <c r="L160" s="175"/>
    </row>
    <row r="161" spans="12:12" x14ac:dyDescent="0.25">
      <c r="L161" s="175"/>
    </row>
    <row r="162" spans="12:12" x14ac:dyDescent="0.25">
      <c r="L162" s="175"/>
    </row>
    <row r="163" spans="12:12" x14ac:dyDescent="0.25">
      <c r="L163" s="175"/>
    </row>
    <row r="164" spans="12:12" x14ac:dyDescent="0.25">
      <c r="L164" s="175"/>
    </row>
    <row r="165" spans="12:12" x14ac:dyDescent="0.25">
      <c r="L165" s="175"/>
    </row>
    <row r="166" spans="12:12" x14ac:dyDescent="0.25">
      <c r="L166" s="175"/>
    </row>
    <row r="167" spans="12:12" x14ac:dyDescent="0.25">
      <c r="L167" s="175"/>
    </row>
    <row r="168" spans="12:12" x14ac:dyDescent="0.25">
      <c r="L168" s="175"/>
    </row>
    <row r="169" spans="12:12" x14ac:dyDescent="0.25">
      <c r="L169" s="175"/>
    </row>
    <row r="170" spans="12:12" x14ac:dyDescent="0.25">
      <c r="L170" s="175"/>
    </row>
    <row r="171" spans="12:12" x14ac:dyDescent="0.25">
      <c r="L171" s="175"/>
    </row>
    <row r="172" spans="12:12" x14ac:dyDescent="0.25">
      <c r="L172" s="175"/>
    </row>
    <row r="173" spans="12:12" x14ac:dyDescent="0.25">
      <c r="L173" s="175"/>
    </row>
    <row r="174" spans="12:12" x14ac:dyDescent="0.25">
      <c r="L174" s="175"/>
    </row>
    <row r="175" spans="12:12" x14ac:dyDescent="0.25">
      <c r="L175" s="175"/>
    </row>
    <row r="176" spans="12:12" x14ac:dyDescent="0.25">
      <c r="L176" s="175"/>
    </row>
    <row r="177" spans="12:12" x14ac:dyDescent="0.25">
      <c r="L177" s="175"/>
    </row>
    <row r="178" spans="12:12" x14ac:dyDescent="0.25">
      <c r="L178" s="175"/>
    </row>
    <row r="179" spans="12:12" x14ac:dyDescent="0.25">
      <c r="L179" s="175"/>
    </row>
    <row r="180" spans="12:12" x14ac:dyDescent="0.25">
      <c r="L180" s="175"/>
    </row>
    <row r="181" spans="12:12" x14ac:dyDescent="0.25">
      <c r="L181" s="175"/>
    </row>
    <row r="182" spans="12:12" x14ac:dyDescent="0.25">
      <c r="L182" s="175"/>
    </row>
    <row r="183" spans="12:12" x14ac:dyDescent="0.25">
      <c r="L183" s="175"/>
    </row>
    <row r="184" spans="12:12" x14ac:dyDescent="0.25">
      <c r="L184" s="175"/>
    </row>
    <row r="185" spans="12:12" x14ac:dyDescent="0.25">
      <c r="L185" s="175"/>
    </row>
    <row r="186" spans="12:12" x14ac:dyDescent="0.25">
      <c r="L186" s="175"/>
    </row>
    <row r="187" spans="12:12" x14ac:dyDescent="0.25">
      <c r="L187" s="175"/>
    </row>
    <row r="188" spans="12:12" x14ac:dyDescent="0.25">
      <c r="L188" s="175"/>
    </row>
    <row r="189" spans="12:12" x14ac:dyDescent="0.25">
      <c r="L189" s="175"/>
    </row>
    <row r="190" spans="12:12" x14ac:dyDescent="0.25">
      <c r="L190" s="175"/>
    </row>
    <row r="191" spans="12:12" x14ac:dyDescent="0.25">
      <c r="L191" s="175"/>
    </row>
    <row r="192" spans="12:12" x14ac:dyDescent="0.25">
      <c r="L192" s="175"/>
    </row>
    <row r="193" spans="12:12" x14ac:dyDescent="0.25">
      <c r="L193" s="175"/>
    </row>
    <row r="194" spans="12:12" x14ac:dyDescent="0.25">
      <c r="L194" s="175"/>
    </row>
    <row r="195" spans="12:12" x14ac:dyDescent="0.25">
      <c r="L195" s="175"/>
    </row>
    <row r="196" spans="12:12" x14ac:dyDescent="0.25">
      <c r="L196" s="175"/>
    </row>
    <row r="197" spans="12:12" x14ac:dyDescent="0.25">
      <c r="L197" s="175"/>
    </row>
    <row r="198" spans="12:12" x14ac:dyDescent="0.25">
      <c r="L198" s="175"/>
    </row>
    <row r="199" spans="12:12" x14ac:dyDescent="0.25">
      <c r="L199" s="175"/>
    </row>
    <row r="200" spans="12:12" x14ac:dyDescent="0.25">
      <c r="L200" s="175"/>
    </row>
    <row r="201" spans="12:12" x14ac:dyDescent="0.25">
      <c r="L201" s="175"/>
    </row>
    <row r="202" spans="12:12" x14ac:dyDescent="0.25">
      <c r="L202" s="175"/>
    </row>
    <row r="203" spans="12:12" x14ac:dyDescent="0.25">
      <c r="L203" s="175"/>
    </row>
    <row r="204" spans="12:12" x14ac:dyDescent="0.25">
      <c r="L204" s="175"/>
    </row>
    <row r="205" spans="12:12" x14ac:dyDescent="0.25">
      <c r="L205" s="175"/>
    </row>
    <row r="206" spans="12:12" x14ac:dyDescent="0.25">
      <c r="L206" s="175"/>
    </row>
    <row r="207" spans="12:12" x14ac:dyDescent="0.25">
      <c r="L207" s="175"/>
    </row>
    <row r="208" spans="12:12" x14ac:dyDescent="0.25">
      <c r="L208" s="175"/>
    </row>
    <row r="209" spans="12:12" x14ac:dyDescent="0.25">
      <c r="L209" s="175"/>
    </row>
    <row r="210" spans="12:12" x14ac:dyDescent="0.25">
      <c r="L210" s="175"/>
    </row>
    <row r="211" spans="12:12" x14ac:dyDescent="0.25">
      <c r="L211" s="175"/>
    </row>
    <row r="212" spans="12:12" x14ac:dyDescent="0.25">
      <c r="L212" s="175"/>
    </row>
    <row r="213" spans="12:12" x14ac:dyDescent="0.25">
      <c r="L213" s="175"/>
    </row>
    <row r="214" spans="12:12" x14ac:dyDescent="0.25">
      <c r="L214" s="175"/>
    </row>
    <row r="215" spans="12:12" x14ac:dyDescent="0.25">
      <c r="L215" s="175"/>
    </row>
    <row r="216" spans="12:12" x14ac:dyDescent="0.25">
      <c r="L216" s="175"/>
    </row>
    <row r="217" spans="12:12" x14ac:dyDescent="0.25">
      <c r="L217" s="175"/>
    </row>
    <row r="218" spans="12:12" x14ac:dyDescent="0.25">
      <c r="L218" s="175"/>
    </row>
    <row r="219" spans="12:12" x14ac:dyDescent="0.25">
      <c r="L219" s="175"/>
    </row>
    <row r="220" spans="12:12" x14ac:dyDescent="0.25">
      <c r="L220" s="175"/>
    </row>
    <row r="221" spans="12:12" x14ac:dyDescent="0.25">
      <c r="L221" s="175"/>
    </row>
    <row r="222" spans="12:12" x14ac:dyDescent="0.25">
      <c r="L222" s="175"/>
    </row>
    <row r="223" spans="12:12" x14ac:dyDescent="0.25">
      <c r="L223" s="175"/>
    </row>
    <row r="224" spans="12:12" x14ac:dyDescent="0.25">
      <c r="L224" s="175"/>
    </row>
    <row r="225" spans="12:12" x14ac:dyDescent="0.25">
      <c r="L225" s="175"/>
    </row>
    <row r="226" spans="12:12" x14ac:dyDescent="0.25">
      <c r="L226" s="175"/>
    </row>
    <row r="227" spans="12:12" x14ac:dyDescent="0.25">
      <c r="L227" s="175"/>
    </row>
    <row r="228" spans="12:12" x14ac:dyDescent="0.25">
      <c r="L228" s="175"/>
    </row>
    <row r="229" spans="12:12" x14ac:dyDescent="0.25">
      <c r="L229" s="175"/>
    </row>
    <row r="230" spans="12:12" x14ac:dyDescent="0.25">
      <c r="L230" s="175"/>
    </row>
    <row r="231" spans="12:12" x14ac:dyDescent="0.25">
      <c r="L231" s="175"/>
    </row>
    <row r="232" spans="12:12" x14ac:dyDescent="0.25">
      <c r="L232" s="175"/>
    </row>
    <row r="233" spans="12:12" x14ac:dyDescent="0.25">
      <c r="L233" s="175"/>
    </row>
    <row r="234" spans="12:12" x14ac:dyDescent="0.25">
      <c r="L234" s="175"/>
    </row>
    <row r="235" spans="12:12" x14ac:dyDescent="0.25">
      <c r="L235" s="175"/>
    </row>
    <row r="236" spans="12:12" x14ac:dyDescent="0.25">
      <c r="L236" s="175"/>
    </row>
    <row r="237" spans="12:12" x14ac:dyDescent="0.25">
      <c r="L237" s="175"/>
    </row>
    <row r="238" spans="12:12" x14ac:dyDescent="0.25">
      <c r="L238" s="175"/>
    </row>
    <row r="239" spans="12:12" x14ac:dyDescent="0.25">
      <c r="L239" s="175"/>
    </row>
    <row r="240" spans="12:12" x14ac:dyDescent="0.25">
      <c r="L240" s="175"/>
    </row>
    <row r="241" spans="12:12" x14ac:dyDescent="0.25">
      <c r="L241" s="175"/>
    </row>
    <row r="242" spans="12:12" x14ac:dyDescent="0.25">
      <c r="L242" s="175"/>
    </row>
    <row r="243" spans="12:12" x14ac:dyDescent="0.25">
      <c r="L243" s="175"/>
    </row>
    <row r="244" spans="12:12" x14ac:dyDescent="0.25">
      <c r="L244" s="175"/>
    </row>
    <row r="245" spans="12:12" x14ac:dyDescent="0.25">
      <c r="L245" s="175"/>
    </row>
    <row r="246" spans="12:12" x14ac:dyDescent="0.25">
      <c r="L246" s="175"/>
    </row>
    <row r="247" spans="12:12" x14ac:dyDescent="0.25">
      <c r="L247" s="175"/>
    </row>
    <row r="248" spans="12:12" x14ac:dyDescent="0.25">
      <c r="L248" s="175"/>
    </row>
    <row r="249" spans="12:12" x14ac:dyDescent="0.25">
      <c r="L249" s="175"/>
    </row>
    <row r="250" spans="12:12" x14ac:dyDescent="0.25">
      <c r="L250" s="175"/>
    </row>
    <row r="251" spans="12:12" x14ac:dyDescent="0.25">
      <c r="L251" s="175"/>
    </row>
    <row r="252" spans="12:12" x14ac:dyDescent="0.25">
      <c r="L252" s="175"/>
    </row>
    <row r="253" spans="12:12" x14ac:dyDescent="0.25">
      <c r="L253" s="175"/>
    </row>
    <row r="254" spans="12:12" x14ac:dyDescent="0.25">
      <c r="L254" s="175"/>
    </row>
    <row r="255" spans="12:12" x14ac:dyDescent="0.25">
      <c r="L255" s="175"/>
    </row>
    <row r="256" spans="12:12" x14ac:dyDescent="0.25">
      <c r="L256" s="175"/>
    </row>
    <row r="257" spans="12:12" x14ac:dyDescent="0.25">
      <c r="L257" s="175"/>
    </row>
    <row r="258" spans="12:12" x14ac:dyDescent="0.25">
      <c r="L258" s="175"/>
    </row>
    <row r="259" spans="12:12" x14ac:dyDescent="0.25">
      <c r="L259" s="175"/>
    </row>
    <row r="260" spans="12:12" x14ac:dyDescent="0.25">
      <c r="L260" s="175"/>
    </row>
    <row r="261" spans="12:12" x14ac:dyDescent="0.25">
      <c r="L261" s="175"/>
    </row>
    <row r="262" spans="12:12" x14ac:dyDescent="0.25">
      <c r="L262" s="175"/>
    </row>
    <row r="263" spans="12:12" x14ac:dyDescent="0.25">
      <c r="L263" s="175"/>
    </row>
    <row r="264" spans="12:12" x14ac:dyDescent="0.25">
      <c r="L264" s="175"/>
    </row>
    <row r="265" spans="12:12" x14ac:dyDescent="0.25">
      <c r="L265" s="175"/>
    </row>
    <row r="266" spans="12:12" x14ac:dyDescent="0.25">
      <c r="L266" s="175"/>
    </row>
    <row r="267" spans="12:12" x14ac:dyDescent="0.25">
      <c r="L267" s="175"/>
    </row>
    <row r="268" spans="12:12" x14ac:dyDescent="0.25">
      <c r="L268" s="175"/>
    </row>
    <row r="269" spans="12:12" x14ac:dyDescent="0.25">
      <c r="L269" s="175"/>
    </row>
    <row r="270" spans="12:12" x14ac:dyDescent="0.25">
      <c r="L270" s="175"/>
    </row>
    <row r="271" spans="12:12" x14ac:dyDescent="0.25">
      <c r="L271" s="175"/>
    </row>
    <row r="272" spans="12:12" x14ac:dyDescent="0.25">
      <c r="L272" s="175"/>
    </row>
    <row r="273" spans="12:12" x14ac:dyDescent="0.25">
      <c r="L273" s="175"/>
    </row>
    <row r="274" spans="12:12" x14ac:dyDescent="0.25">
      <c r="L274" s="175"/>
    </row>
    <row r="275" spans="12:12" x14ac:dyDescent="0.25">
      <c r="L275" s="175"/>
    </row>
    <row r="276" spans="12:12" x14ac:dyDescent="0.25">
      <c r="L276" s="175"/>
    </row>
    <row r="277" spans="12:12" x14ac:dyDescent="0.25">
      <c r="L277" s="175"/>
    </row>
    <row r="278" spans="12:12" x14ac:dyDescent="0.25">
      <c r="L278" s="175"/>
    </row>
    <row r="279" spans="12:12" x14ac:dyDescent="0.25">
      <c r="L279" s="175"/>
    </row>
    <row r="280" spans="12:12" x14ac:dyDescent="0.25">
      <c r="L280" s="175"/>
    </row>
    <row r="281" spans="12:12" x14ac:dyDescent="0.25">
      <c r="L281" s="175"/>
    </row>
    <row r="282" spans="12:12" x14ac:dyDescent="0.25">
      <c r="L282" s="175"/>
    </row>
    <row r="283" spans="12:12" x14ac:dyDescent="0.25">
      <c r="L283" s="175"/>
    </row>
    <row r="284" spans="12:12" x14ac:dyDescent="0.25">
      <c r="L284" s="175"/>
    </row>
    <row r="285" spans="12:12" x14ac:dyDescent="0.25">
      <c r="L285" s="175"/>
    </row>
    <row r="286" spans="12:12" x14ac:dyDescent="0.25">
      <c r="L286" s="175"/>
    </row>
    <row r="287" spans="12:12" x14ac:dyDescent="0.25">
      <c r="L287" s="175"/>
    </row>
    <row r="288" spans="12:12" x14ac:dyDescent="0.25">
      <c r="L288" s="175"/>
    </row>
    <row r="289" spans="12:12" x14ac:dyDescent="0.25">
      <c r="L289" s="175"/>
    </row>
    <row r="290" spans="12:12" x14ac:dyDescent="0.25">
      <c r="L290" s="175"/>
    </row>
    <row r="291" spans="12:12" x14ac:dyDescent="0.25">
      <c r="L291" s="175"/>
    </row>
    <row r="292" spans="12:12" x14ac:dyDescent="0.25">
      <c r="L292" s="175"/>
    </row>
    <row r="293" spans="12:12" x14ac:dyDescent="0.25">
      <c r="L293" s="175"/>
    </row>
    <row r="294" spans="12:12" x14ac:dyDescent="0.25">
      <c r="L294" s="175"/>
    </row>
    <row r="295" spans="12:12" x14ac:dyDescent="0.25">
      <c r="L295" s="175"/>
    </row>
    <row r="296" spans="12:12" x14ac:dyDescent="0.25">
      <c r="L296" s="175"/>
    </row>
    <row r="297" spans="12:12" x14ac:dyDescent="0.25">
      <c r="L297" s="175"/>
    </row>
    <row r="298" spans="12:12" x14ac:dyDescent="0.25">
      <c r="L298" s="175"/>
    </row>
    <row r="299" spans="12:12" x14ac:dyDescent="0.25">
      <c r="L299" s="175"/>
    </row>
    <row r="300" spans="12:12" x14ac:dyDescent="0.25">
      <c r="L300" s="175"/>
    </row>
    <row r="301" spans="12:12" x14ac:dyDescent="0.25">
      <c r="L301" s="175"/>
    </row>
    <row r="302" spans="12:12" x14ac:dyDescent="0.25">
      <c r="L302" s="175"/>
    </row>
    <row r="303" spans="12:12" x14ac:dyDescent="0.25">
      <c r="L303" s="175"/>
    </row>
    <row r="304" spans="12:12" x14ac:dyDescent="0.25">
      <c r="L304" s="175"/>
    </row>
    <row r="305" spans="12:12" x14ac:dyDescent="0.25">
      <c r="L305" s="175"/>
    </row>
    <row r="306" spans="12:12" x14ac:dyDescent="0.25">
      <c r="L306" s="175"/>
    </row>
    <row r="307" spans="12:12" x14ac:dyDescent="0.25">
      <c r="L307" s="175"/>
    </row>
    <row r="308" spans="12:12" x14ac:dyDescent="0.25">
      <c r="L308" s="175"/>
    </row>
    <row r="309" spans="12:12" x14ac:dyDescent="0.25">
      <c r="L309" s="175"/>
    </row>
    <row r="310" spans="12:12" x14ac:dyDescent="0.25">
      <c r="L310" s="175"/>
    </row>
    <row r="311" spans="12:12" x14ac:dyDescent="0.25">
      <c r="L311" s="175"/>
    </row>
    <row r="312" spans="12:12" x14ac:dyDescent="0.25">
      <c r="L312" s="175"/>
    </row>
    <row r="313" spans="12:12" x14ac:dyDescent="0.25">
      <c r="L313" s="175"/>
    </row>
    <row r="314" spans="12:12" x14ac:dyDescent="0.25">
      <c r="L314" s="175"/>
    </row>
    <row r="315" spans="12:12" x14ac:dyDescent="0.25">
      <c r="L315" s="175"/>
    </row>
    <row r="316" spans="12:12" x14ac:dyDescent="0.25">
      <c r="L316" s="175"/>
    </row>
    <row r="317" spans="12:12" x14ac:dyDescent="0.25">
      <c r="L317" s="175"/>
    </row>
    <row r="318" spans="12:12" x14ac:dyDescent="0.25">
      <c r="L318" s="175"/>
    </row>
    <row r="319" spans="12:12" x14ac:dyDescent="0.25">
      <c r="L319" s="175"/>
    </row>
    <row r="320" spans="12:12" x14ac:dyDescent="0.25">
      <c r="L320" s="175"/>
    </row>
    <row r="321" spans="12:12" x14ac:dyDescent="0.25">
      <c r="L321" s="175"/>
    </row>
    <row r="322" spans="12:12" x14ac:dyDescent="0.25">
      <c r="L322" s="175"/>
    </row>
    <row r="323" spans="12:12" x14ac:dyDescent="0.25">
      <c r="L323" s="175"/>
    </row>
    <row r="324" spans="12:12" x14ac:dyDescent="0.25">
      <c r="L324" s="175"/>
    </row>
    <row r="325" spans="12:12" x14ac:dyDescent="0.25">
      <c r="L325" s="175"/>
    </row>
    <row r="326" spans="12:12" x14ac:dyDescent="0.25">
      <c r="L326" s="175"/>
    </row>
    <row r="327" spans="12:12" x14ac:dyDescent="0.25">
      <c r="L327" s="175"/>
    </row>
    <row r="328" spans="12:12" x14ac:dyDescent="0.25">
      <c r="L328" s="175"/>
    </row>
    <row r="329" spans="12:12" x14ac:dyDescent="0.25">
      <c r="L329" s="175"/>
    </row>
    <row r="330" spans="12:12" x14ac:dyDescent="0.25">
      <c r="L330" s="175"/>
    </row>
    <row r="331" spans="12:12" x14ac:dyDescent="0.25">
      <c r="L331" s="175"/>
    </row>
    <row r="332" spans="12:12" x14ac:dyDescent="0.25">
      <c r="L332" s="175"/>
    </row>
    <row r="333" spans="12:12" x14ac:dyDescent="0.25">
      <c r="L333" s="175"/>
    </row>
    <row r="334" spans="12:12" x14ac:dyDescent="0.25">
      <c r="L334" s="175"/>
    </row>
    <row r="335" spans="12:12" x14ac:dyDescent="0.25">
      <c r="L335" s="175"/>
    </row>
    <row r="336" spans="12:12" x14ac:dyDescent="0.25">
      <c r="L336" s="175"/>
    </row>
    <row r="337" spans="12:12" x14ac:dyDescent="0.25">
      <c r="L337" s="175"/>
    </row>
    <row r="338" spans="12:12" x14ac:dyDescent="0.25">
      <c r="L338" s="175"/>
    </row>
    <row r="339" spans="12:12" x14ac:dyDescent="0.25">
      <c r="L339" s="175"/>
    </row>
    <row r="340" spans="12:12" x14ac:dyDescent="0.25">
      <c r="L340" s="175"/>
    </row>
    <row r="341" spans="12:12" x14ac:dyDescent="0.25">
      <c r="L341" s="175"/>
    </row>
    <row r="342" spans="12:12" x14ac:dyDescent="0.25">
      <c r="L342" s="175"/>
    </row>
    <row r="343" spans="12:12" x14ac:dyDescent="0.25">
      <c r="L343" s="175"/>
    </row>
    <row r="344" spans="12:12" x14ac:dyDescent="0.25">
      <c r="L344" s="175"/>
    </row>
    <row r="345" spans="12:12" x14ac:dyDescent="0.25">
      <c r="L345" s="175"/>
    </row>
    <row r="346" spans="12:12" x14ac:dyDescent="0.25">
      <c r="L346" s="175"/>
    </row>
    <row r="347" spans="12:12" x14ac:dyDescent="0.25">
      <c r="L347" s="175"/>
    </row>
    <row r="348" spans="12:12" x14ac:dyDescent="0.25">
      <c r="L348" s="175"/>
    </row>
    <row r="349" spans="12:12" x14ac:dyDescent="0.25">
      <c r="L349" s="175"/>
    </row>
    <row r="350" spans="12:12" x14ac:dyDescent="0.25">
      <c r="L350" s="175"/>
    </row>
    <row r="351" spans="12:12" x14ac:dyDescent="0.25">
      <c r="L351" s="175"/>
    </row>
    <row r="352" spans="12:12" x14ac:dyDescent="0.25">
      <c r="L352" s="175"/>
    </row>
    <row r="353" spans="12:12" x14ac:dyDescent="0.25">
      <c r="L353" s="175"/>
    </row>
    <row r="354" spans="12:12" x14ac:dyDescent="0.25">
      <c r="L354" s="175"/>
    </row>
    <row r="355" spans="12:12" x14ac:dyDescent="0.25">
      <c r="L355" s="175"/>
    </row>
    <row r="356" spans="12:12" x14ac:dyDescent="0.25">
      <c r="L356" s="175"/>
    </row>
    <row r="357" spans="12:12" x14ac:dyDescent="0.25">
      <c r="L357" s="175"/>
    </row>
    <row r="358" spans="12:12" x14ac:dyDescent="0.25">
      <c r="L358" s="175"/>
    </row>
    <row r="359" spans="12:12" x14ac:dyDescent="0.25">
      <c r="L359" s="175"/>
    </row>
    <row r="360" spans="12:12" x14ac:dyDescent="0.25">
      <c r="L360" s="175"/>
    </row>
    <row r="361" spans="12:12" x14ac:dyDescent="0.25">
      <c r="L361" s="175"/>
    </row>
    <row r="362" spans="12:12" x14ac:dyDescent="0.25">
      <c r="L362" s="175"/>
    </row>
    <row r="363" spans="12:12" x14ac:dyDescent="0.25">
      <c r="L363" s="175"/>
    </row>
    <row r="364" spans="12:12" x14ac:dyDescent="0.25">
      <c r="L364" s="175"/>
    </row>
    <row r="365" spans="12:12" x14ac:dyDescent="0.25">
      <c r="L365" s="175"/>
    </row>
    <row r="366" spans="12:12" x14ac:dyDescent="0.25">
      <c r="L366" s="175"/>
    </row>
    <row r="367" spans="12:12" x14ac:dyDescent="0.25">
      <c r="L367" s="175"/>
    </row>
    <row r="368" spans="12:12" x14ac:dyDescent="0.25">
      <c r="L368" s="175"/>
    </row>
    <row r="369" spans="12:12" x14ac:dyDescent="0.25">
      <c r="L369" s="175"/>
    </row>
    <row r="370" spans="12:12" x14ac:dyDescent="0.25">
      <c r="L370" s="175"/>
    </row>
    <row r="371" spans="12:12" x14ac:dyDescent="0.25">
      <c r="L371" s="175"/>
    </row>
    <row r="372" spans="12:12" x14ac:dyDescent="0.25">
      <c r="L372" s="175"/>
    </row>
    <row r="373" spans="12:12" x14ac:dyDescent="0.25">
      <c r="L373" s="175"/>
    </row>
    <row r="374" spans="12:12" x14ac:dyDescent="0.25">
      <c r="L374" s="175"/>
    </row>
    <row r="375" spans="12:12" x14ac:dyDescent="0.25">
      <c r="L375" s="175"/>
    </row>
    <row r="376" spans="12:12" x14ac:dyDescent="0.25">
      <c r="L376" s="175"/>
    </row>
    <row r="377" spans="12:12" x14ac:dyDescent="0.25">
      <c r="L377" s="175"/>
    </row>
    <row r="378" spans="12:12" x14ac:dyDescent="0.25">
      <c r="L378" s="175"/>
    </row>
    <row r="379" spans="12:12" x14ac:dyDescent="0.25">
      <c r="L379" s="175"/>
    </row>
    <row r="380" spans="12:12" x14ac:dyDescent="0.25">
      <c r="L380" s="175"/>
    </row>
    <row r="381" spans="12:12" x14ac:dyDescent="0.25">
      <c r="L381" s="175"/>
    </row>
    <row r="382" spans="12:12" x14ac:dyDescent="0.25">
      <c r="L382" s="175"/>
    </row>
    <row r="383" spans="12:12" x14ac:dyDescent="0.25">
      <c r="L383" s="175"/>
    </row>
    <row r="384" spans="12:12" x14ac:dyDescent="0.25">
      <c r="L384" s="175"/>
    </row>
    <row r="385" spans="12:12" x14ac:dyDescent="0.25">
      <c r="L385" s="175"/>
    </row>
    <row r="386" spans="12:12" x14ac:dyDescent="0.25">
      <c r="L386" s="175"/>
    </row>
    <row r="387" spans="12:12" x14ac:dyDescent="0.25">
      <c r="L387" s="175"/>
    </row>
    <row r="388" spans="12:12" x14ac:dyDescent="0.25">
      <c r="L388" s="175"/>
    </row>
    <row r="389" spans="12:12" x14ac:dyDescent="0.25">
      <c r="L389" s="175"/>
    </row>
    <row r="390" spans="12:12" x14ac:dyDescent="0.25">
      <c r="L390" s="175"/>
    </row>
    <row r="391" spans="12:12" x14ac:dyDescent="0.25">
      <c r="L391" s="175"/>
    </row>
    <row r="392" spans="12:12" x14ac:dyDescent="0.25">
      <c r="L392" s="175"/>
    </row>
    <row r="393" spans="12:12" x14ac:dyDescent="0.25">
      <c r="L393" s="175"/>
    </row>
    <row r="394" spans="12:12" x14ac:dyDescent="0.25">
      <c r="L394" s="175"/>
    </row>
    <row r="395" spans="12:12" x14ac:dyDescent="0.25">
      <c r="L395" s="175"/>
    </row>
    <row r="396" spans="12:12" x14ac:dyDescent="0.25">
      <c r="L396" s="175"/>
    </row>
    <row r="397" spans="12:12" x14ac:dyDescent="0.25">
      <c r="L397" s="175"/>
    </row>
    <row r="398" spans="12:12" x14ac:dyDescent="0.25">
      <c r="L398" s="175"/>
    </row>
    <row r="399" spans="12:12" x14ac:dyDescent="0.25">
      <c r="L399" s="175"/>
    </row>
    <row r="400" spans="12:12" x14ac:dyDescent="0.25">
      <c r="L400" s="175"/>
    </row>
    <row r="401" spans="12:12" x14ac:dyDescent="0.25">
      <c r="L401" s="175"/>
    </row>
    <row r="402" spans="12:12" x14ac:dyDescent="0.25">
      <c r="L402" s="175"/>
    </row>
    <row r="403" spans="12:12" x14ac:dyDescent="0.25">
      <c r="L403" s="175"/>
    </row>
    <row r="404" spans="12:12" x14ac:dyDescent="0.25">
      <c r="L404" s="175"/>
    </row>
    <row r="405" spans="12:12" x14ac:dyDescent="0.25">
      <c r="L405" s="175"/>
    </row>
    <row r="406" spans="12:12" x14ac:dyDescent="0.25">
      <c r="L406" s="175"/>
    </row>
    <row r="407" spans="12:12" x14ac:dyDescent="0.25">
      <c r="L407" s="175"/>
    </row>
    <row r="408" spans="12:12" x14ac:dyDescent="0.25">
      <c r="L408" s="175"/>
    </row>
    <row r="409" spans="12:12" x14ac:dyDescent="0.25">
      <c r="L409" s="175"/>
    </row>
    <row r="410" spans="12:12" x14ac:dyDescent="0.25">
      <c r="L410" s="175"/>
    </row>
    <row r="411" spans="12:12" x14ac:dyDescent="0.25">
      <c r="L411" s="175"/>
    </row>
    <row r="412" spans="12:12" x14ac:dyDescent="0.25">
      <c r="L412" s="175"/>
    </row>
    <row r="413" spans="12:12" x14ac:dyDescent="0.25">
      <c r="L413" s="175"/>
    </row>
    <row r="414" spans="12:12" x14ac:dyDescent="0.25">
      <c r="L414" s="175"/>
    </row>
    <row r="415" spans="12:12" x14ac:dyDescent="0.25">
      <c r="L415" s="175"/>
    </row>
    <row r="416" spans="12:12" x14ac:dyDescent="0.25">
      <c r="L416" s="175"/>
    </row>
    <row r="417" spans="12:12" x14ac:dyDescent="0.25">
      <c r="L417" s="175"/>
    </row>
    <row r="418" spans="12:12" x14ac:dyDescent="0.25">
      <c r="L418" s="175"/>
    </row>
    <row r="419" spans="12:12" x14ac:dyDescent="0.25">
      <c r="L419" s="175"/>
    </row>
    <row r="420" spans="12:12" x14ac:dyDescent="0.25">
      <c r="L420" s="175"/>
    </row>
    <row r="421" spans="12:12" x14ac:dyDescent="0.25">
      <c r="L421" s="175"/>
    </row>
    <row r="422" spans="12:12" x14ac:dyDescent="0.25">
      <c r="L422" s="175"/>
    </row>
    <row r="423" spans="12:12" x14ac:dyDescent="0.25">
      <c r="L423" s="175"/>
    </row>
    <row r="424" spans="12:12" x14ac:dyDescent="0.25">
      <c r="L424" s="175"/>
    </row>
    <row r="425" spans="12:12" x14ac:dyDescent="0.25">
      <c r="L425" s="175"/>
    </row>
    <row r="426" spans="12:12" x14ac:dyDescent="0.25">
      <c r="L426" s="175"/>
    </row>
    <row r="427" spans="12:12" x14ac:dyDescent="0.25">
      <c r="L427" s="175"/>
    </row>
    <row r="428" spans="12:12" x14ac:dyDescent="0.25">
      <c r="L428" s="175"/>
    </row>
    <row r="429" spans="12:12" x14ac:dyDescent="0.25">
      <c r="L429" s="175"/>
    </row>
    <row r="430" spans="12:12" x14ac:dyDescent="0.25">
      <c r="L430" s="175"/>
    </row>
    <row r="431" spans="12:12" x14ac:dyDescent="0.25">
      <c r="L431" s="175"/>
    </row>
    <row r="432" spans="12:12" x14ac:dyDescent="0.25">
      <c r="L432" s="175"/>
    </row>
    <row r="433" spans="12:12" x14ac:dyDescent="0.25">
      <c r="L433" s="175"/>
    </row>
    <row r="434" spans="12:12" x14ac:dyDescent="0.25">
      <c r="L434" s="175"/>
    </row>
    <row r="435" spans="12:12" x14ac:dyDescent="0.25">
      <c r="L435" s="175"/>
    </row>
    <row r="436" spans="12:12" x14ac:dyDescent="0.25">
      <c r="L436" s="175"/>
    </row>
    <row r="437" spans="12:12" x14ac:dyDescent="0.25">
      <c r="L437" s="175"/>
    </row>
    <row r="438" spans="12:12" x14ac:dyDescent="0.25">
      <c r="L438" s="175"/>
    </row>
    <row r="439" spans="12:12" x14ac:dyDescent="0.25">
      <c r="L439" s="175"/>
    </row>
    <row r="440" spans="12:12" x14ac:dyDescent="0.25">
      <c r="L440" s="175"/>
    </row>
    <row r="441" spans="12:12" x14ac:dyDescent="0.25">
      <c r="L441" s="175"/>
    </row>
    <row r="442" spans="12:12" x14ac:dyDescent="0.25">
      <c r="L442" s="175"/>
    </row>
    <row r="443" spans="12:12" x14ac:dyDescent="0.25">
      <c r="L443" s="175"/>
    </row>
    <row r="444" spans="12:12" x14ac:dyDescent="0.25">
      <c r="L444" s="175"/>
    </row>
    <row r="445" spans="12:12" x14ac:dyDescent="0.25">
      <c r="L445" s="175"/>
    </row>
    <row r="446" spans="12:12" x14ac:dyDescent="0.25">
      <c r="L446" s="175"/>
    </row>
    <row r="447" spans="12:12" x14ac:dyDescent="0.25">
      <c r="L447" s="175"/>
    </row>
    <row r="448" spans="12:12" x14ac:dyDescent="0.25">
      <c r="L448" s="175"/>
    </row>
    <row r="449" spans="12:12" x14ac:dyDescent="0.25">
      <c r="L449" s="175"/>
    </row>
    <row r="450" spans="12:12" x14ac:dyDescent="0.25">
      <c r="L450" s="175"/>
    </row>
    <row r="451" spans="12:12" x14ac:dyDescent="0.25">
      <c r="L451" s="175"/>
    </row>
    <row r="452" spans="12:12" x14ac:dyDescent="0.25">
      <c r="L452" s="175"/>
    </row>
    <row r="453" spans="12:12" x14ac:dyDescent="0.25">
      <c r="L453" s="175"/>
    </row>
    <row r="454" spans="12:12" x14ac:dyDescent="0.25">
      <c r="L454" s="175"/>
    </row>
    <row r="455" spans="12:12" x14ac:dyDescent="0.25">
      <c r="L455" s="175"/>
    </row>
    <row r="456" spans="12:12" x14ac:dyDescent="0.25">
      <c r="L456" s="175"/>
    </row>
    <row r="457" spans="12:12" x14ac:dyDescent="0.25">
      <c r="L457" s="175"/>
    </row>
    <row r="458" spans="12:12" x14ac:dyDescent="0.25">
      <c r="L458" s="175"/>
    </row>
    <row r="459" spans="12:12" x14ac:dyDescent="0.25">
      <c r="L459" s="175"/>
    </row>
    <row r="460" spans="12:12" x14ac:dyDescent="0.25">
      <c r="L460" s="175"/>
    </row>
    <row r="461" spans="12:12" x14ac:dyDescent="0.25">
      <c r="L461" s="175"/>
    </row>
    <row r="462" spans="12:12" x14ac:dyDescent="0.25">
      <c r="L462" s="175"/>
    </row>
    <row r="463" spans="12:12" x14ac:dyDescent="0.25">
      <c r="L463" s="175"/>
    </row>
    <row r="464" spans="12:12" x14ac:dyDescent="0.25">
      <c r="L464" s="175"/>
    </row>
    <row r="465" spans="12:12" x14ac:dyDescent="0.25">
      <c r="L465" s="175"/>
    </row>
    <row r="466" spans="12:12" x14ac:dyDescent="0.25">
      <c r="L466" s="175"/>
    </row>
    <row r="467" spans="12:12" x14ac:dyDescent="0.25">
      <c r="L467" s="175"/>
    </row>
    <row r="468" spans="12:12" x14ac:dyDescent="0.25">
      <c r="L468" s="175"/>
    </row>
    <row r="469" spans="12:12" x14ac:dyDescent="0.25">
      <c r="L469" s="175"/>
    </row>
    <row r="470" spans="12:12" x14ac:dyDescent="0.25">
      <c r="L470" s="175"/>
    </row>
    <row r="471" spans="12:12" x14ac:dyDescent="0.25">
      <c r="L471" s="175"/>
    </row>
    <row r="472" spans="12:12" x14ac:dyDescent="0.25">
      <c r="L472" s="175"/>
    </row>
    <row r="473" spans="12:12" x14ac:dyDescent="0.25">
      <c r="L473" s="175"/>
    </row>
    <row r="474" spans="12:12" x14ac:dyDescent="0.25">
      <c r="L474" s="175"/>
    </row>
    <row r="475" spans="12:12" x14ac:dyDescent="0.25">
      <c r="L475" s="175"/>
    </row>
    <row r="476" spans="12:12" x14ac:dyDescent="0.25">
      <c r="L476" s="175"/>
    </row>
    <row r="477" spans="12:12" x14ac:dyDescent="0.25">
      <c r="L477" s="175"/>
    </row>
    <row r="478" spans="12:12" x14ac:dyDescent="0.25">
      <c r="L478" s="175"/>
    </row>
    <row r="479" spans="12:12" x14ac:dyDescent="0.25">
      <c r="L479" s="175"/>
    </row>
    <row r="480" spans="12:12" x14ac:dyDescent="0.25">
      <c r="L480" s="175"/>
    </row>
    <row r="481" spans="12:12" x14ac:dyDescent="0.25">
      <c r="L481" s="175"/>
    </row>
    <row r="482" spans="12:12" x14ac:dyDescent="0.25">
      <c r="L482" s="175"/>
    </row>
    <row r="483" spans="12:12" x14ac:dyDescent="0.25">
      <c r="L483" s="175"/>
    </row>
    <row r="484" spans="12:12" x14ac:dyDescent="0.25">
      <c r="L484" s="175"/>
    </row>
    <row r="485" spans="12:12" x14ac:dyDescent="0.25">
      <c r="L485" s="175"/>
    </row>
    <row r="486" spans="12:12" x14ac:dyDescent="0.25">
      <c r="L486" s="175"/>
    </row>
    <row r="487" spans="12:12" x14ac:dyDescent="0.25">
      <c r="L487" s="175"/>
    </row>
    <row r="488" spans="12:12" x14ac:dyDescent="0.25">
      <c r="L488" s="175"/>
    </row>
    <row r="489" spans="12:12" x14ac:dyDescent="0.25">
      <c r="L489" s="175"/>
    </row>
    <row r="490" spans="12:12" x14ac:dyDescent="0.25">
      <c r="L490" s="175"/>
    </row>
    <row r="491" spans="12:12" x14ac:dyDescent="0.25">
      <c r="L491" s="175"/>
    </row>
    <row r="492" spans="12:12" x14ac:dyDescent="0.25">
      <c r="L492" s="175"/>
    </row>
    <row r="493" spans="12:12" x14ac:dyDescent="0.25">
      <c r="L493" s="175"/>
    </row>
    <row r="494" spans="12:12" x14ac:dyDescent="0.25">
      <c r="L494" s="175"/>
    </row>
    <row r="495" spans="12:12" x14ac:dyDescent="0.25">
      <c r="L495" s="175"/>
    </row>
    <row r="496" spans="12:12" x14ac:dyDescent="0.25">
      <c r="L496" s="175"/>
    </row>
    <row r="497" spans="12:12" x14ac:dyDescent="0.25">
      <c r="L497" s="175"/>
    </row>
    <row r="498" spans="12:12" x14ac:dyDescent="0.25">
      <c r="L498" s="175"/>
    </row>
    <row r="499" spans="12:12" x14ac:dyDescent="0.25">
      <c r="L499" s="175"/>
    </row>
    <row r="500" spans="12:12" x14ac:dyDescent="0.25">
      <c r="L500" s="175"/>
    </row>
    <row r="501" spans="12:12" x14ac:dyDescent="0.25">
      <c r="L501" s="175"/>
    </row>
    <row r="502" spans="12:12" x14ac:dyDescent="0.25">
      <c r="L502" s="175"/>
    </row>
    <row r="503" spans="12:12" x14ac:dyDescent="0.25">
      <c r="L503" s="175"/>
    </row>
    <row r="504" spans="12:12" x14ac:dyDescent="0.25">
      <c r="L504" s="175"/>
    </row>
    <row r="505" spans="12:12" x14ac:dyDescent="0.25">
      <c r="L505" s="175"/>
    </row>
    <row r="506" spans="12:12" x14ac:dyDescent="0.25">
      <c r="L506" s="175"/>
    </row>
    <row r="507" spans="12:12" x14ac:dyDescent="0.25">
      <c r="L507" s="175"/>
    </row>
    <row r="508" spans="12:12" x14ac:dyDescent="0.25">
      <c r="L508" s="175"/>
    </row>
    <row r="509" spans="12:12" x14ac:dyDescent="0.25">
      <c r="L509" s="175"/>
    </row>
    <row r="510" spans="12:12" x14ac:dyDescent="0.25">
      <c r="L510" s="175"/>
    </row>
    <row r="511" spans="12:12" x14ac:dyDescent="0.25">
      <c r="L511" s="175"/>
    </row>
    <row r="512" spans="12:12" x14ac:dyDescent="0.25">
      <c r="L512" s="175"/>
    </row>
    <row r="513" spans="12:12" x14ac:dyDescent="0.25">
      <c r="L513" s="175"/>
    </row>
    <row r="514" spans="12:12" x14ac:dyDescent="0.25">
      <c r="L514" s="175"/>
    </row>
    <row r="515" spans="12:12" x14ac:dyDescent="0.25">
      <c r="L515" s="175"/>
    </row>
    <row r="516" spans="12:12" x14ac:dyDescent="0.25">
      <c r="L516" s="175"/>
    </row>
    <row r="517" spans="12:12" x14ac:dyDescent="0.25">
      <c r="L517" s="175"/>
    </row>
    <row r="518" spans="12:12" x14ac:dyDescent="0.25">
      <c r="L518" s="175"/>
    </row>
    <row r="519" spans="12:12" x14ac:dyDescent="0.25">
      <c r="L519" s="175"/>
    </row>
    <row r="520" spans="12:12" x14ac:dyDescent="0.25">
      <c r="L520" s="175"/>
    </row>
    <row r="521" spans="12:12" x14ac:dyDescent="0.25">
      <c r="L521" s="175"/>
    </row>
    <row r="522" spans="12:12" x14ac:dyDescent="0.25">
      <c r="L522" s="175"/>
    </row>
    <row r="523" spans="12:12" x14ac:dyDescent="0.25">
      <c r="L523" s="175"/>
    </row>
    <row r="524" spans="12:12" x14ac:dyDescent="0.25">
      <c r="L524" s="175"/>
    </row>
    <row r="525" spans="12:12" x14ac:dyDescent="0.25">
      <c r="L525" s="175"/>
    </row>
    <row r="526" spans="12:12" x14ac:dyDescent="0.25">
      <c r="L526" s="175"/>
    </row>
    <row r="527" spans="12:12" x14ac:dyDescent="0.25">
      <c r="L527" s="175"/>
    </row>
    <row r="528" spans="12:12" x14ac:dyDescent="0.25">
      <c r="L528" s="175"/>
    </row>
    <row r="529" spans="12:12" x14ac:dyDescent="0.25">
      <c r="L529" s="175"/>
    </row>
    <row r="530" spans="12:12" x14ac:dyDescent="0.25">
      <c r="L530" s="175"/>
    </row>
    <row r="531" spans="12:12" x14ac:dyDescent="0.25">
      <c r="L531" s="175"/>
    </row>
    <row r="532" spans="12:12" x14ac:dyDescent="0.25">
      <c r="L532" s="175"/>
    </row>
    <row r="533" spans="12:12" x14ac:dyDescent="0.25">
      <c r="L533" s="175"/>
    </row>
    <row r="534" spans="12:12" x14ac:dyDescent="0.25">
      <c r="L534" s="175"/>
    </row>
    <row r="535" spans="12:12" x14ac:dyDescent="0.25">
      <c r="L535" s="175"/>
    </row>
    <row r="536" spans="12:12" x14ac:dyDescent="0.25">
      <c r="L536" s="175"/>
    </row>
    <row r="537" spans="12:12" x14ac:dyDescent="0.25">
      <c r="L537" s="175"/>
    </row>
    <row r="538" spans="12:12" x14ac:dyDescent="0.25">
      <c r="L538" s="175"/>
    </row>
    <row r="539" spans="12:12" x14ac:dyDescent="0.25">
      <c r="L539" s="175"/>
    </row>
    <row r="540" spans="12:12" x14ac:dyDescent="0.25">
      <c r="L540" s="175"/>
    </row>
    <row r="541" spans="12:12" x14ac:dyDescent="0.25">
      <c r="L541" s="175"/>
    </row>
    <row r="542" spans="12:12" x14ac:dyDescent="0.25">
      <c r="L542" s="175"/>
    </row>
    <row r="543" spans="12:12" x14ac:dyDescent="0.25">
      <c r="L543" s="175"/>
    </row>
    <row r="544" spans="12:12" x14ac:dyDescent="0.25">
      <c r="L544" s="175"/>
    </row>
    <row r="545" spans="12:12" x14ac:dyDescent="0.25">
      <c r="L545" s="175"/>
    </row>
    <row r="546" spans="12:12" x14ac:dyDescent="0.25">
      <c r="L546" s="175"/>
    </row>
    <row r="547" spans="12:12" x14ac:dyDescent="0.25">
      <c r="L547" s="175"/>
    </row>
    <row r="548" spans="12:12" x14ac:dyDescent="0.25">
      <c r="L548" s="175"/>
    </row>
    <row r="549" spans="12:12" x14ac:dyDescent="0.25">
      <c r="L549" s="175"/>
    </row>
    <row r="550" spans="12:12" x14ac:dyDescent="0.25">
      <c r="L550" s="175"/>
    </row>
    <row r="551" spans="12:12" x14ac:dyDescent="0.25">
      <c r="L551" s="175"/>
    </row>
    <row r="552" spans="12:12" x14ac:dyDescent="0.25">
      <c r="L552" s="175"/>
    </row>
    <row r="553" spans="12:12" x14ac:dyDescent="0.25">
      <c r="L553" s="175"/>
    </row>
    <row r="554" spans="12:12" x14ac:dyDescent="0.25">
      <c r="L554" s="175"/>
    </row>
    <row r="555" spans="12:12" x14ac:dyDescent="0.25">
      <c r="L555" s="175"/>
    </row>
    <row r="556" spans="12:12" x14ac:dyDescent="0.25">
      <c r="L556" s="175"/>
    </row>
    <row r="557" spans="12:12" x14ac:dyDescent="0.25">
      <c r="L557" s="175"/>
    </row>
    <row r="558" spans="12:12" x14ac:dyDescent="0.25">
      <c r="L558" s="175"/>
    </row>
    <row r="559" spans="12:12" x14ac:dyDescent="0.25">
      <c r="L559" s="175"/>
    </row>
    <row r="560" spans="12:12" x14ac:dyDescent="0.25">
      <c r="L560" s="175"/>
    </row>
    <row r="561" spans="12:12" x14ac:dyDescent="0.25">
      <c r="L561" s="175"/>
    </row>
    <row r="562" spans="12:12" x14ac:dyDescent="0.25">
      <c r="L562" s="175"/>
    </row>
    <row r="563" spans="12:12" x14ac:dyDescent="0.25">
      <c r="L563" s="175"/>
    </row>
    <row r="564" spans="12:12" x14ac:dyDescent="0.25">
      <c r="L564" s="175"/>
    </row>
    <row r="565" spans="12:12" x14ac:dyDescent="0.25">
      <c r="L565" s="175"/>
    </row>
    <row r="566" spans="12:12" x14ac:dyDescent="0.25">
      <c r="L566" s="175"/>
    </row>
    <row r="567" spans="12:12" x14ac:dyDescent="0.25">
      <c r="L567" s="175"/>
    </row>
    <row r="568" spans="12:12" x14ac:dyDescent="0.25">
      <c r="L568" s="175"/>
    </row>
    <row r="569" spans="12:12" x14ac:dyDescent="0.25">
      <c r="L569" s="175"/>
    </row>
    <row r="570" spans="12:12" x14ac:dyDescent="0.25">
      <c r="L570" s="175"/>
    </row>
    <row r="571" spans="12:12" x14ac:dyDescent="0.25">
      <c r="L571" s="175"/>
    </row>
    <row r="572" spans="12:12" x14ac:dyDescent="0.25">
      <c r="L572" s="175"/>
    </row>
    <row r="573" spans="12:12" x14ac:dyDescent="0.25">
      <c r="L573" s="175"/>
    </row>
    <row r="574" spans="12:12" x14ac:dyDescent="0.25">
      <c r="L574" s="175"/>
    </row>
    <row r="575" spans="12:12" x14ac:dyDescent="0.25">
      <c r="L575" s="175"/>
    </row>
    <row r="576" spans="12:12" x14ac:dyDescent="0.25">
      <c r="L576" s="175"/>
    </row>
    <row r="577" spans="12:12" x14ac:dyDescent="0.25">
      <c r="L577" s="175"/>
    </row>
    <row r="578" spans="12:12" x14ac:dyDescent="0.25">
      <c r="L578" s="175"/>
    </row>
    <row r="579" spans="12:12" x14ac:dyDescent="0.25">
      <c r="L579" s="175"/>
    </row>
    <row r="580" spans="12:12" x14ac:dyDescent="0.25">
      <c r="L580" s="175"/>
    </row>
    <row r="581" spans="12:12" x14ac:dyDescent="0.25">
      <c r="L581" s="175"/>
    </row>
    <row r="582" spans="12:12" x14ac:dyDescent="0.25">
      <c r="L582" s="175"/>
    </row>
    <row r="583" spans="12:12" x14ac:dyDescent="0.25">
      <c r="L583" s="175"/>
    </row>
    <row r="584" spans="12:12" x14ac:dyDescent="0.25">
      <c r="L584" s="175"/>
    </row>
    <row r="585" spans="12:12" x14ac:dyDescent="0.25">
      <c r="L585" s="175"/>
    </row>
    <row r="586" spans="12:12" x14ac:dyDescent="0.25">
      <c r="L586" s="175"/>
    </row>
    <row r="587" spans="12:12" x14ac:dyDescent="0.25">
      <c r="L587" s="175"/>
    </row>
    <row r="588" spans="12:12" x14ac:dyDescent="0.25">
      <c r="L588" s="175"/>
    </row>
    <row r="589" spans="12:12" x14ac:dyDescent="0.25">
      <c r="L589" s="175"/>
    </row>
    <row r="590" spans="12:12" x14ac:dyDescent="0.25">
      <c r="L590" s="175"/>
    </row>
    <row r="591" spans="12:12" x14ac:dyDescent="0.25">
      <c r="L591" s="175"/>
    </row>
    <row r="592" spans="12:12" x14ac:dyDescent="0.25">
      <c r="L592" s="175"/>
    </row>
    <row r="593" spans="12:12" x14ac:dyDescent="0.25">
      <c r="L593" s="175"/>
    </row>
    <row r="594" spans="12:12" x14ac:dyDescent="0.25">
      <c r="L594" s="175"/>
    </row>
    <row r="595" spans="12:12" x14ac:dyDescent="0.25">
      <c r="L595" s="175"/>
    </row>
    <row r="596" spans="12:12" x14ac:dyDescent="0.25">
      <c r="L596" s="175"/>
    </row>
    <row r="597" spans="12:12" x14ac:dyDescent="0.25">
      <c r="L597" s="175"/>
    </row>
    <row r="598" spans="12:12" x14ac:dyDescent="0.25">
      <c r="L598" s="175"/>
    </row>
    <row r="599" spans="12:12" x14ac:dyDescent="0.25">
      <c r="L599" s="175"/>
    </row>
    <row r="600" spans="12:12" x14ac:dyDescent="0.25">
      <c r="L600" s="175"/>
    </row>
    <row r="601" spans="12:12" x14ac:dyDescent="0.25">
      <c r="L601" s="175"/>
    </row>
    <row r="602" spans="12:12" x14ac:dyDescent="0.25">
      <c r="L602" s="175"/>
    </row>
    <row r="603" spans="12:12" x14ac:dyDescent="0.25">
      <c r="L603" s="175"/>
    </row>
    <row r="604" spans="12:12" x14ac:dyDescent="0.25">
      <c r="L604" s="175"/>
    </row>
    <row r="605" spans="12:12" x14ac:dyDescent="0.25">
      <c r="L605" s="175"/>
    </row>
    <row r="606" spans="12:12" x14ac:dyDescent="0.25">
      <c r="L606" s="175"/>
    </row>
    <row r="607" spans="12:12" x14ac:dyDescent="0.25">
      <c r="L607" s="175"/>
    </row>
    <row r="608" spans="12:12" x14ac:dyDescent="0.25">
      <c r="L608" s="175"/>
    </row>
    <row r="609" spans="12:12" x14ac:dyDescent="0.25">
      <c r="L609" s="175"/>
    </row>
    <row r="610" spans="12:12" x14ac:dyDescent="0.25">
      <c r="L610" s="175"/>
    </row>
    <row r="611" spans="12:12" x14ac:dyDescent="0.25">
      <c r="L611" s="175"/>
    </row>
    <row r="612" spans="12:12" x14ac:dyDescent="0.25">
      <c r="L612" s="175"/>
    </row>
    <row r="613" spans="12:12" x14ac:dyDescent="0.25">
      <c r="L613" s="175"/>
    </row>
    <row r="614" spans="12:12" x14ac:dyDescent="0.25">
      <c r="L614" s="175"/>
    </row>
    <row r="615" spans="12:12" x14ac:dyDescent="0.25">
      <c r="L615" s="175"/>
    </row>
    <row r="616" spans="12:12" x14ac:dyDescent="0.25">
      <c r="L616" s="175"/>
    </row>
    <row r="617" spans="12:12" x14ac:dyDescent="0.25">
      <c r="L617" s="175"/>
    </row>
    <row r="618" spans="12:12" x14ac:dyDescent="0.25">
      <c r="L618" s="175"/>
    </row>
    <row r="619" spans="12:12" x14ac:dyDescent="0.25">
      <c r="L619" s="175"/>
    </row>
    <row r="620" spans="12:12" x14ac:dyDescent="0.25">
      <c r="L620" s="175"/>
    </row>
    <row r="621" spans="12:12" x14ac:dyDescent="0.25">
      <c r="L621" s="175"/>
    </row>
    <row r="622" spans="12:12" x14ac:dyDescent="0.25">
      <c r="L622" s="175"/>
    </row>
    <row r="623" spans="12:12" x14ac:dyDescent="0.25">
      <c r="L623" s="175"/>
    </row>
    <row r="624" spans="12:12" x14ac:dyDescent="0.25">
      <c r="L624" s="175"/>
    </row>
    <row r="625" spans="12:12" x14ac:dyDescent="0.25">
      <c r="L625" s="175"/>
    </row>
    <row r="626" spans="12:12" x14ac:dyDescent="0.25">
      <c r="L626" s="175"/>
    </row>
    <row r="627" spans="12:12" x14ac:dyDescent="0.25">
      <c r="L627" s="175"/>
    </row>
    <row r="628" spans="12:12" x14ac:dyDescent="0.25">
      <c r="L628" s="175"/>
    </row>
    <row r="629" spans="12:12" x14ac:dyDescent="0.25">
      <c r="L629" s="175"/>
    </row>
    <row r="630" spans="12:12" x14ac:dyDescent="0.25">
      <c r="L630" s="175"/>
    </row>
    <row r="631" spans="12:12" x14ac:dyDescent="0.25">
      <c r="L631" s="175"/>
    </row>
    <row r="632" spans="12:12" x14ac:dyDescent="0.25">
      <c r="L632" s="175"/>
    </row>
    <row r="633" spans="12:12" x14ac:dyDescent="0.25">
      <c r="L633" s="175"/>
    </row>
    <row r="634" spans="12:12" x14ac:dyDescent="0.25">
      <c r="L634" s="175"/>
    </row>
    <row r="635" spans="12:12" x14ac:dyDescent="0.25">
      <c r="L635" s="175"/>
    </row>
    <row r="636" spans="12:12" x14ac:dyDescent="0.25">
      <c r="L636" s="175"/>
    </row>
    <row r="637" spans="12:12" x14ac:dyDescent="0.25">
      <c r="L637" s="175"/>
    </row>
    <row r="638" spans="12:12" x14ac:dyDescent="0.25">
      <c r="L638" s="175"/>
    </row>
    <row r="639" spans="12:12" x14ac:dyDescent="0.25">
      <c r="L639" s="175"/>
    </row>
    <row r="640" spans="12:12" x14ac:dyDescent="0.25">
      <c r="L640" s="175"/>
    </row>
    <row r="641" spans="12:12" x14ac:dyDescent="0.25">
      <c r="L641" s="175"/>
    </row>
    <row r="642" spans="12:12" x14ac:dyDescent="0.25">
      <c r="L642" s="175"/>
    </row>
    <row r="643" spans="12:12" x14ac:dyDescent="0.25">
      <c r="L643" s="175"/>
    </row>
    <row r="644" spans="12:12" x14ac:dyDescent="0.25">
      <c r="L644" s="175"/>
    </row>
    <row r="645" spans="12:12" x14ac:dyDescent="0.25">
      <c r="L645" s="175"/>
    </row>
    <row r="646" spans="12:12" x14ac:dyDescent="0.25">
      <c r="L646" s="175"/>
    </row>
    <row r="647" spans="12:12" x14ac:dyDescent="0.25">
      <c r="L647" s="175"/>
    </row>
    <row r="648" spans="12:12" x14ac:dyDescent="0.25">
      <c r="L648" s="175"/>
    </row>
    <row r="649" spans="12:12" x14ac:dyDescent="0.25">
      <c r="L649" s="175"/>
    </row>
    <row r="650" spans="12:12" x14ac:dyDescent="0.25">
      <c r="L650" s="175"/>
    </row>
    <row r="651" spans="12:12" x14ac:dyDescent="0.25">
      <c r="L651" s="175"/>
    </row>
    <row r="652" spans="12:12" x14ac:dyDescent="0.25">
      <c r="L652" s="175"/>
    </row>
    <row r="653" spans="12:12" x14ac:dyDescent="0.25">
      <c r="L653" s="175"/>
    </row>
    <row r="654" spans="12:12" x14ac:dyDescent="0.25">
      <c r="L654" s="175"/>
    </row>
    <row r="655" spans="12:12" x14ac:dyDescent="0.25">
      <c r="L655" s="175"/>
    </row>
    <row r="656" spans="12:12" x14ac:dyDescent="0.25">
      <c r="L656" s="175"/>
    </row>
    <row r="657" spans="12:12" x14ac:dyDescent="0.25">
      <c r="L657" s="175"/>
    </row>
    <row r="658" spans="12:12" x14ac:dyDescent="0.25">
      <c r="L658" s="175"/>
    </row>
    <row r="659" spans="12:12" x14ac:dyDescent="0.25">
      <c r="L659" s="175"/>
    </row>
    <row r="660" spans="12:12" x14ac:dyDescent="0.25">
      <c r="L660" s="175"/>
    </row>
    <row r="661" spans="12:12" x14ac:dyDescent="0.25">
      <c r="L661" s="175"/>
    </row>
    <row r="662" spans="12:12" x14ac:dyDescent="0.25">
      <c r="L662" s="175"/>
    </row>
    <row r="663" spans="12:12" x14ac:dyDescent="0.25">
      <c r="L663" s="175"/>
    </row>
    <row r="664" spans="12:12" x14ac:dyDescent="0.25">
      <c r="L664" s="175"/>
    </row>
    <row r="665" spans="12:12" x14ac:dyDescent="0.25">
      <c r="L665" s="175"/>
    </row>
    <row r="666" spans="12:12" x14ac:dyDescent="0.25">
      <c r="L666" s="175"/>
    </row>
    <row r="667" spans="12:12" x14ac:dyDescent="0.25">
      <c r="L667" s="175"/>
    </row>
    <row r="668" spans="12:12" x14ac:dyDescent="0.25">
      <c r="L668" s="175"/>
    </row>
    <row r="669" spans="12:12" x14ac:dyDescent="0.25">
      <c r="L669" s="175"/>
    </row>
    <row r="670" spans="12:12" x14ac:dyDescent="0.25">
      <c r="L670" s="175"/>
    </row>
    <row r="671" spans="12:12" x14ac:dyDescent="0.25">
      <c r="L671" s="175"/>
    </row>
    <row r="672" spans="12:12" x14ac:dyDescent="0.25">
      <c r="L672" s="175"/>
    </row>
    <row r="673" spans="12:12" x14ac:dyDescent="0.25">
      <c r="L673" s="175"/>
    </row>
    <row r="674" spans="12:12" x14ac:dyDescent="0.25">
      <c r="L674" s="175"/>
    </row>
    <row r="675" spans="12:12" x14ac:dyDescent="0.25">
      <c r="L675" s="175"/>
    </row>
    <row r="676" spans="12:12" x14ac:dyDescent="0.25">
      <c r="L676" s="175"/>
    </row>
    <row r="677" spans="12:12" x14ac:dyDescent="0.25">
      <c r="L677" s="175"/>
    </row>
    <row r="678" spans="12:12" x14ac:dyDescent="0.25">
      <c r="L678" s="175"/>
    </row>
    <row r="679" spans="12:12" x14ac:dyDescent="0.25">
      <c r="L679" s="175"/>
    </row>
    <row r="680" spans="12:12" x14ac:dyDescent="0.25">
      <c r="L680" s="175"/>
    </row>
    <row r="681" spans="12:12" x14ac:dyDescent="0.25">
      <c r="L681" s="175"/>
    </row>
    <row r="682" spans="12:12" x14ac:dyDescent="0.25">
      <c r="L682" s="175"/>
    </row>
    <row r="683" spans="12:12" x14ac:dyDescent="0.25">
      <c r="L683" s="175"/>
    </row>
    <row r="684" spans="12:12" x14ac:dyDescent="0.25">
      <c r="L684" s="175"/>
    </row>
    <row r="685" spans="12:12" x14ac:dyDescent="0.25">
      <c r="L685" s="175"/>
    </row>
    <row r="686" spans="12:12" x14ac:dyDescent="0.25">
      <c r="L686" s="175"/>
    </row>
    <row r="687" spans="12:12" x14ac:dyDescent="0.25">
      <c r="L687" s="175"/>
    </row>
    <row r="688" spans="12:12" x14ac:dyDescent="0.25">
      <c r="L688" s="175"/>
    </row>
    <row r="689" spans="12:12" x14ac:dyDescent="0.25">
      <c r="L689" s="175"/>
    </row>
    <row r="690" spans="12:12" x14ac:dyDescent="0.25">
      <c r="L690" s="175"/>
    </row>
    <row r="691" spans="12:12" x14ac:dyDescent="0.25">
      <c r="L691" s="175"/>
    </row>
    <row r="692" spans="12:12" x14ac:dyDescent="0.25">
      <c r="L692" s="175"/>
    </row>
    <row r="693" spans="12:12" x14ac:dyDescent="0.25">
      <c r="L693" s="175"/>
    </row>
    <row r="694" spans="12:12" x14ac:dyDescent="0.25">
      <c r="L694" s="175"/>
    </row>
    <row r="695" spans="12:12" x14ac:dyDescent="0.25">
      <c r="L695" s="175"/>
    </row>
    <row r="696" spans="12:12" x14ac:dyDescent="0.25">
      <c r="L696" s="175"/>
    </row>
    <row r="697" spans="12:12" x14ac:dyDescent="0.25">
      <c r="L697" s="175"/>
    </row>
    <row r="698" spans="12:12" x14ac:dyDescent="0.25">
      <c r="L698" s="175"/>
    </row>
    <row r="699" spans="12:12" x14ac:dyDescent="0.25">
      <c r="L699" s="175"/>
    </row>
    <row r="700" spans="12:12" x14ac:dyDescent="0.25">
      <c r="L700" s="175"/>
    </row>
    <row r="701" spans="12:12" x14ac:dyDescent="0.25">
      <c r="L701" s="175"/>
    </row>
    <row r="702" spans="12:12" x14ac:dyDescent="0.25">
      <c r="L702" s="175"/>
    </row>
    <row r="703" spans="12:12" x14ac:dyDescent="0.25">
      <c r="L703" s="175"/>
    </row>
    <row r="704" spans="12:12" x14ac:dyDescent="0.25">
      <c r="L704" s="175"/>
    </row>
    <row r="705" spans="12:12" x14ac:dyDescent="0.25">
      <c r="L705" s="175"/>
    </row>
    <row r="706" spans="12:12" x14ac:dyDescent="0.25">
      <c r="L706" s="175"/>
    </row>
    <row r="707" spans="12:12" x14ac:dyDescent="0.25">
      <c r="L707" s="175"/>
    </row>
    <row r="708" spans="12:12" x14ac:dyDescent="0.25">
      <c r="L708" s="175"/>
    </row>
    <row r="709" spans="12:12" x14ac:dyDescent="0.25">
      <c r="L709" s="175"/>
    </row>
    <row r="710" spans="12:12" x14ac:dyDescent="0.25">
      <c r="L710" s="175"/>
    </row>
    <row r="711" spans="12:12" x14ac:dyDescent="0.25">
      <c r="L711" s="175"/>
    </row>
    <row r="712" spans="12:12" x14ac:dyDescent="0.25">
      <c r="L712" s="175"/>
    </row>
    <row r="713" spans="12:12" x14ac:dyDescent="0.25">
      <c r="L713" s="175"/>
    </row>
    <row r="714" spans="12:12" x14ac:dyDescent="0.25">
      <c r="L714" s="175"/>
    </row>
    <row r="715" spans="12:12" x14ac:dyDescent="0.25">
      <c r="L715" s="175"/>
    </row>
    <row r="716" spans="12:12" x14ac:dyDescent="0.25">
      <c r="L716" s="175"/>
    </row>
    <row r="717" spans="12:12" x14ac:dyDescent="0.25">
      <c r="L717" s="175"/>
    </row>
    <row r="718" spans="12:12" x14ac:dyDescent="0.25">
      <c r="L718" s="175"/>
    </row>
    <row r="719" spans="12:12" x14ac:dyDescent="0.25">
      <c r="L719" s="175"/>
    </row>
    <row r="720" spans="12:12" x14ac:dyDescent="0.25">
      <c r="L720" s="175"/>
    </row>
    <row r="721" spans="12:12" x14ac:dyDescent="0.25">
      <c r="L721" s="175"/>
    </row>
    <row r="722" spans="12:12" x14ac:dyDescent="0.25">
      <c r="L722" s="175"/>
    </row>
    <row r="723" spans="12:12" x14ac:dyDescent="0.25">
      <c r="L723" s="175"/>
    </row>
    <row r="724" spans="12:12" x14ac:dyDescent="0.25">
      <c r="L724" s="175"/>
    </row>
    <row r="725" spans="12:12" x14ac:dyDescent="0.25">
      <c r="L725" s="175"/>
    </row>
    <row r="726" spans="12:12" x14ac:dyDescent="0.25">
      <c r="L726" s="175"/>
    </row>
    <row r="727" spans="12:12" x14ac:dyDescent="0.25">
      <c r="L727" s="175"/>
    </row>
    <row r="728" spans="12:12" x14ac:dyDescent="0.25">
      <c r="L728" s="175"/>
    </row>
    <row r="729" spans="12:12" x14ac:dyDescent="0.25">
      <c r="L729" s="175"/>
    </row>
    <row r="730" spans="12:12" x14ac:dyDescent="0.25">
      <c r="L730" s="175"/>
    </row>
    <row r="731" spans="12:12" x14ac:dyDescent="0.25">
      <c r="L731" s="175"/>
    </row>
    <row r="732" spans="12:12" x14ac:dyDescent="0.25">
      <c r="L732" s="175"/>
    </row>
    <row r="733" spans="12:12" x14ac:dyDescent="0.25">
      <c r="L733" s="175"/>
    </row>
    <row r="734" spans="12:12" x14ac:dyDescent="0.25">
      <c r="L734" s="175"/>
    </row>
    <row r="735" spans="12:12" x14ac:dyDescent="0.25">
      <c r="L735" s="175"/>
    </row>
    <row r="736" spans="12:12" x14ac:dyDescent="0.25">
      <c r="L736" s="175"/>
    </row>
    <row r="737" spans="12:12" x14ac:dyDescent="0.25">
      <c r="L737" s="175"/>
    </row>
    <row r="738" spans="12:12" x14ac:dyDescent="0.25">
      <c r="L738" s="175"/>
    </row>
    <row r="739" spans="12:12" x14ac:dyDescent="0.25">
      <c r="L739" s="175"/>
    </row>
    <row r="740" spans="12:12" x14ac:dyDescent="0.25">
      <c r="L740" s="175"/>
    </row>
    <row r="741" spans="12:12" x14ac:dyDescent="0.25">
      <c r="L741" s="175"/>
    </row>
    <row r="742" spans="12:12" x14ac:dyDescent="0.25">
      <c r="L742" s="175"/>
    </row>
    <row r="743" spans="12:12" x14ac:dyDescent="0.25">
      <c r="L743" s="175"/>
    </row>
    <row r="744" spans="12:12" x14ac:dyDescent="0.25">
      <c r="L744" s="175"/>
    </row>
    <row r="745" spans="12:12" x14ac:dyDescent="0.25">
      <c r="L745" s="175"/>
    </row>
    <row r="746" spans="12:12" x14ac:dyDescent="0.25">
      <c r="L746" s="175"/>
    </row>
    <row r="747" spans="12:12" x14ac:dyDescent="0.25">
      <c r="L747" s="175"/>
    </row>
    <row r="748" spans="12:12" x14ac:dyDescent="0.25">
      <c r="L748" s="175"/>
    </row>
    <row r="749" spans="12:12" x14ac:dyDescent="0.25">
      <c r="L749" s="175"/>
    </row>
    <row r="750" spans="12:12" x14ac:dyDescent="0.25">
      <c r="L750" s="175"/>
    </row>
    <row r="751" spans="12:12" x14ac:dyDescent="0.25">
      <c r="L751" s="175"/>
    </row>
    <row r="752" spans="12:12" x14ac:dyDescent="0.25">
      <c r="L752" s="175"/>
    </row>
    <row r="753" spans="12:12" x14ac:dyDescent="0.25">
      <c r="L753" s="175"/>
    </row>
    <row r="754" spans="12:12" x14ac:dyDescent="0.25">
      <c r="L754" s="175"/>
    </row>
    <row r="755" spans="12:12" x14ac:dyDescent="0.25">
      <c r="L755" s="175"/>
    </row>
    <row r="756" spans="12:12" x14ac:dyDescent="0.25">
      <c r="L756" s="175"/>
    </row>
    <row r="757" spans="12:12" x14ac:dyDescent="0.25">
      <c r="L757" s="175"/>
    </row>
    <row r="758" spans="12:12" x14ac:dyDescent="0.25">
      <c r="L758" s="175"/>
    </row>
    <row r="759" spans="12:12" x14ac:dyDescent="0.25">
      <c r="L759" s="175"/>
    </row>
    <row r="760" spans="12:12" x14ac:dyDescent="0.25">
      <c r="L760" s="175"/>
    </row>
    <row r="761" spans="12:12" x14ac:dyDescent="0.25">
      <c r="L761" s="175"/>
    </row>
    <row r="762" spans="12:12" x14ac:dyDescent="0.25">
      <c r="L762" s="175"/>
    </row>
    <row r="763" spans="12:12" x14ac:dyDescent="0.25">
      <c r="L763" s="175"/>
    </row>
    <row r="764" spans="12:12" x14ac:dyDescent="0.25">
      <c r="L764" s="175"/>
    </row>
    <row r="765" spans="12:12" x14ac:dyDescent="0.25">
      <c r="L765" s="175"/>
    </row>
    <row r="766" spans="12:12" x14ac:dyDescent="0.25">
      <c r="L766" s="175"/>
    </row>
    <row r="767" spans="12:12" x14ac:dyDescent="0.25">
      <c r="L767" s="175"/>
    </row>
    <row r="768" spans="12:12" x14ac:dyDescent="0.25">
      <c r="L768" s="175"/>
    </row>
    <row r="769" spans="12:12" x14ac:dyDescent="0.25">
      <c r="L769" s="175"/>
    </row>
    <row r="770" spans="12:12" x14ac:dyDescent="0.25">
      <c r="L770" s="175"/>
    </row>
    <row r="771" spans="12:12" x14ac:dyDescent="0.25">
      <c r="L771" s="175"/>
    </row>
    <row r="772" spans="12:12" x14ac:dyDescent="0.25">
      <c r="L772" s="175"/>
    </row>
    <row r="773" spans="12:12" x14ac:dyDescent="0.25">
      <c r="L773" s="175"/>
    </row>
    <row r="774" spans="12:12" x14ac:dyDescent="0.25">
      <c r="L774" s="175"/>
    </row>
    <row r="775" spans="12:12" x14ac:dyDescent="0.25">
      <c r="L775" s="175"/>
    </row>
    <row r="776" spans="12:12" x14ac:dyDescent="0.25">
      <c r="L776" s="175"/>
    </row>
    <row r="777" spans="12:12" x14ac:dyDescent="0.25">
      <c r="L777" s="175"/>
    </row>
    <row r="778" spans="12:12" x14ac:dyDescent="0.25">
      <c r="L778" s="175"/>
    </row>
    <row r="779" spans="12:12" x14ac:dyDescent="0.25">
      <c r="L779" s="175"/>
    </row>
    <row r="780" spans="12:12" x14ac:dyDescent="0.25">
      <c r="L780" s="175"/>
    </row>
    <row r="781" spans="12:12" x14ac:dyDescent="0.25">
      <c r="L781" s="175"/>
    </row>
    <row r="782" spans="12:12" x14ac:dyDescent="0.25">
      <c r="L782" s="175"/>
    </row>
    <row r="783" spans="12:12" x14ac:dyDescent="0.25">
      <c r="L783" s="175"/>
    </row>
    <row r="784" spans="12:12" x14ac:dyDescent="0.25">
      <c r="L784" s="175"/>
    </row>
    <row r="785" spans="12:12" x14ac:dyDescent="0.25">
      <c r="L785" s="175"/>
    </row>
    <row r="786" spans="12:12" x14ac:dyDescent="0.25">
      <c r="L786" s="175"/>
    </row>
    <row r="787" spans="12:12" x14ac:dyDescent="0.25">
      <c r="L787" s="175"/>
    </row>
    <row r="788" spans="12:12" x14ac:dyDescent="0.25">
      <c r="L788" s="175"/>
    </row>
    <row r="789" spans="12:12" x14ac:dyDescent="0.25">
      <c r="L789" s="175"/>
    </row>
    <row r="790" spans="12:12" x14ac:dyDescent="0.25">
      <c r="L790" s="175"/>
    </row>
    <row r="791" spans="12:12" x14ac:dyDescent="0.25">
      <c r="L791" s="175"/>
    </row>
    <row r="792" spans="12:12" x14ac:dyDescent="0.25">
      <c r="L792" s="175"/>
    </row>
    <row r="793" spans="12:12" x14ac:dyDescent="0.25">
      <c r="L793" s="175"/>
    </row>
    <row r="794" spans="12:12" x14ac:dyDescent="0.25">
      <c r="L794" s="175"/>
    </row>
    <row r="795" spans="12:12" x14ac:dyDescent="0.25">
      <c r="L795" s="175"/>
    </row>
    <row r="796" spans="12:12" x14ac:dyDescent="0.25">
      <c r="L796" s="175"/>
    </row>
    <row r="797" spans="12:12" x14ac:dyDescent="0.25">
      <c r="L797" s="175"/>
    </row>
    <row r="798" spans="12:12" x14ac:dyDescent="0.25">
      <c r="L798" s="175"/>
    </row>
    <row r="799" spans="12:12" x14ac:dyDescent="0.25">
      <c r="L799" s="175"/>
    </row>
    <row r="800" spans="12:12" x14ac:dyDescent="0.25">
      <c r="L800" s="175"/>
    </row>
    <row r="801" spans="12:12" x14ac:dyDescent="0.25">
      <c r="L801" s="175"/>
    </row>
    <row r="802" spans="12:12" x14ac:dyDescent="0.25">
      <c r="L802" s="175"/>
    </row>
    <row r="803" spans="12:12" x14ac:dyDescent="0.25">
      <c r="L803" s="175"/>
    </row>
    <row r="804" spans="12:12" x14ac:dyDescent="0.25">
      <c r="L804" s="175"/>
    </row>
    <row r="805" spans="12:12" x14ac:dyDescent="0.25">
      <c r="L805" s="175"/>
    </row>
    <row r="806" spans="12:12" x14ac:dyDescent="0.25">
      <c r="L806" s="175"/>
    </row>
    <row r="807" spans="12:12" x14ac:dyDescent="0.25">
      <c r="L807" s="175"/>
    </row>
    <row r="808" spans="12:12" x14ac:dyDescent="0.25">
      <c r="L808" s="175"/>
    </row>
    <row r="809" spans="12:12" x14ac:dyDescent="0.25">
      <c r="L809" s="175"/>
    </row>
    <row r="810" spans="12:12" x14ac:dyDescent="0.25">
      <c r="L810" s="175"/>
    </row>
    <row r="811" spans="12:12" x14ac:dyDescent="0.25">
      <c r="L811" s="175"/>
    </row>
    <row r="812" spans="12:12" x14ac:dyDescent="0.25">
      <c r="L812" s="175"/>
    </row>
    <row r="813" spans="12:12" x14ac:dyDescent="0.25">
      <c r="L813" s="175"/>
    </row>
    <row r="814" spans="12:12" x14ac:dyDescent="0.25">
      <c r="L814" s="175"/>
    </row>
    <row r="815" spans="12:12" x14ac:dyDescent="0.25">
      <c r="L815" s="175"/>
    </row>
    <row r="816" spans="12:12" x14ac:dyDescent="0.25">
      <c r="L816" s="175"/>
    </row>
    <row r="817" spans="12:12" x14ac:dyDescent="0.25">
      <c r="L817" s="175"/>
    </row>
    <row r="818" spans="12:12" x14ac:dyDescent="0.25">
      <c r="L818" s="175"/>
    </row>
    <row r="819" spans="12:12" x14ac:dyDescent="0.25">
      <c r="L819" s="175"/>
    </row>
    <row r="820" spans="12:12" x14ac:dyDescent="0.25">
      <c r="L820" s="175"/>
    </row>
    <row r="821" spans="12:12" x14ac:dyDescent="0.25">
      <c r="L821" s="175"/>
    </row>
    <row r="822" spans="12:12" x14ac:dyDescent="0.25">
      <c r="L822" s="175"/>
    </row>
    <row r="823" spans="12:12" x14ac:dyDescent="0.25">
      <c r="L823" s="175"/>
    </row>
    <row r="824" spans="12:12" x14ac:dyDescent="0.25">
      <c r="L824" s="175"/>
    </row>
    <row r="825" spans="12:12" x14ac:dyDescent="0.25">
      <c r="L825" s="175"/>
    </row>
    <row r="826" spans="12:12" x14ac:dyDescent="0.25">
      <c r="L826" s="175"/>
    </row>
    <row r="827" spans="12:12" x14ac:dyDescent="0.25">
      <c r="L827" s="175"/>
    </row>
    <row r="828" spans="12:12" x14ac:dyDescent="0.25">
      <c r="L828" s="175"/>
    </row>
    <row r="829" spans="12:12" x14ac:dyDescent="0.25">
      <c r="L829" s="175"/>
    </row>
    <row r="830" spans="12:12" x14ac:dyDescent="0.25">
      <c r="L830" s="175"/>
    </row>
    <row r="831" spans="12:12" x14ac:dyDescent="0.25">
      <c r="L831" s="175"/>
    </row>
    <row r="832" spans="12:12" x14ac:dyDescent="0.25">
      <c r="L832" s="175"/>
    </row>
    <row r="833" spans="12:12" x14ac:dyDescent="0.25">
      <c r="L833" s="175"/>
    </row>
    <row r="834" spans="12:12" x14ac:dyDescent="0.25">
      <c r="L834" s="175"/>
    </row>
    <row r="835" spans="12:12" x14ac:dyDescent="0.25">
      <c r="L835" s="175"/>
    </row>
    <row r="836" spans="12:12" x14ac:dyDescent="0.25">
      <c r="L836" s="175"/>
    </row>
    <row r="837" spans="12:12" x14ac:dyDescent="0.25">
      <c r="L837" s="175"/>
    </row>
    <row r="838" spans="12:12" x14ac:dyDescent="0.25">
      <c r="L838" s="175"/>
    </row>
    <row r="839" spans="12:12" x14ac:dyDescent="0.25">
      <c r="L839" s="175"/>
    </row>
    <row r="840" spans="12:12" x14ac:dyDescent="0.25">
      <c r="L840" s="175"/>
    </row>
    <row r="841" spans="12:12" x14ac:dyDescent="0.25">
      <c r="L841" s="175"/>
    </row>
    <row r="842" spans="12:12" x14ac:dyDescent="0.25">
      <c r="L842" s="175"/>
    </row>
    <row r="843" spans="12:12" x14ac:dyDescent="0.25">
      <c r="L843" s="175"/>
    </row>
    <row r="844" spans="12:12" x14ac:dyDescent="0.25">
      <c r="L844" s="175"/>
    </row>
    <row r="845" spans="12:12" x14ac:dyDescent="0.25">
      <c r="L845" s="175"/>
    </row>
    <row r="846" spans="12:12" x14ac:dyDescent="0.25">
      <c r="L846" s="175"/>
    </row>
    <row r="847" spans="12:12" x14ac:dyDescent="0.25">
      <c r="L847" s="175"/>
    </row>
    <row r="848" spans="12:12" x14ac:dyDescent="0.25">
      <c r="L848" s="175"/>
    </row>
    <row r="849" spans="12:12" x14ac:dyDescent="0.25">
      <c r="L849" s="175"/>
    </row>
    <row r="850" spans="12:12" x14ac:dyDescent="0.25">
      <c r="L850" s="175"/>
    </row>
    <row r="851" spans="12:12" x14ac:dyDescent="0.25">
      <c r="L851" s="175"/>
    </row>
    <row r="852" spans="12:12" x14ac:dyDescent="0.25">
      <c r="L852" s="175"/>
    </row>
    <row r="853" spans="12:12" x14ac:dyDescent="0.25">
      <c r="L853" s="175"/>
    </row>
    <row r="854" spans="12:12" x14ac:dyDescent="0.25">
      <c r="L854" s="175"/>
    </row>
    <row r="855" spans="12:12" x14ac:dyDescent="0.25">
      <c r="L855" s="175"/>
    </row>
    <row r="856" spans="12:12" x14ac:dyDescent="0.25">
      <c r="L856" s="175"/>
    </row>
    <row r="857" spans="12:12" x14ac:dyDescent="0.25">
      <c r="L857" s="175"/>
    </row>
    <row r="858" spans="12:12" x14ac:dyDescent="0.25">
      <c r="L858" s="175"/>
    </row>
    <row r="859" spans="12:12" x14ac:dyDescent="0.25">
      <c r="L859" s="175"/>
    </row>
    <row r="860" spans="12:12" x14ac:dyDescent="0.25">
      <c r="L860" s="175"/>
    </row>
    <row r="861" spans="12:12" x14ac:dyDescent="0.25">
      <c r="L861" s="175"/>
    </row>
    <row r="862" spans="12:12" x14ac:dyDescent="0.25">
      <c r="L862" s="175"/>
    </row>
    <row r="863" spans="12:12" x14ac:dyDescent="0.25">
      <c r="L863" s="175"/>
    </row>
    <row r="864" spans="12:12" x14ac:dyDescent="0.25">
      <c r="L864" s="175"/>
    </row>
    <row r="865" spans="12:12" x14ac:dyDescent="0.25">
      <c r="L865" s="175"/>
    </row>
    <row r="866" spans="12:12" x14ac:dyDescent="0.25">
      <c r="L866" s="175"/>
    </row>
    <row r="867" spans="12:12" x14ac:dyDescent="0.25">
      <c r="L867" s="175"/>
    </row>
    <row r="868" spans="12:12" x14ac:dyDescent="0.25">
      <c r="L868" s="175"/>
    </row>
    <row r="869" spans="12:12" x14ac:dyDescent="0.25">
      <c r="L869" s="175"/>
    </row>
    <row r="870" spans="12:12" x14ac:dyDescent="0.25">
      <c r="L870" s="175"/>
    </row>
    <row r="871" spans="12:12" x14ac:dyDescent="0.25">
      <c r="L871" s="175"/>
    </row>
    <row r="872" spans="12:12" x14ac:dyDescent="0.25">
      <c r="L872" s="175"/>
    </row>
    <row r="873" spans="12:12" x14ac:dyDescent="0.25">
      <c r="L873" s="175"/>
    </row>
    <row r="874" spans="12:12" x14ac:dyDescent="0.25">
      <c r="L874" s="175"/>
    </row>
    <row r="875" spans="12:12" x14ac:dyDescent="0.25">
      <c r="L875" s="175"/>
    </row>
    <row r="876" spans="12:12" x14ac:dyDescent="0.25">
      <c r="L876" s="175"/>
    </row>
    <row r="877" spans="12:12" x14ac:dyDescent="0.25">
      <c r="L877" s="175"/>
    </row>
    <row r="878" spans="12:12" x14ac:dyDescent="0.25">
      <c r="L878" s="175"/>
    </row>
    <row r="879" spans="12:12" x14ac:dyDescent="0.25">
      <c r="L879" s="175"/>
    </row>
    <row r="880" spans="12:12" x14ac:dyDescent="0.25">
      <c r="L880" s="175"/>
    </row>
    <row r="881" spans="12:12" x14ac:dyDescent="0.25">
      <c r="L881" s="175"/>
    </row>
    <row r="882" spans="12:12" x14ac:dyDescent="0.25">
      <c r="L882" s="175"/>
    </row>
    <row r="883" spans="12:12" x14ac:dyDescent="0.25">
      <c r="L883" s="175"/>
    </row>
    <row r="884" spans="12:12" x14ac:dyDescent="0.25">
      <c r="L884" s="175"/>
    </row>
    <row r="885" spans="12:12" x14ac:dyDescent="0.25">
      <c r="L885" s="175"/>
    </row>
    <row r="886" spans="12:12" x14ac:dyDescent="0.25">
      <c r="L886" s="175"/>
    </row>
    <row r="887" spans="12:12" x14ac:dyDescent="0.25">
      <c r="L887" s="175"/>
    </row>
    <row r="888" spans="12:12" x14ac:dyDescent="0.25">
      <c r="L888" s="175"/>
    </row>
    <row r="889" spans="12:12" x14ac:dyDescent="0.25">
      <c r="L889" s="175"/>
    </row>
    <row r="890" spans="12:12" x14ac:dyDescent="0.25">
      <c r="L890" s="175"/>
    </row>
    <row r="891" spans="12:12" x14ac:dyDescent="0.25">
      <c r="L891" s="175"/>
    </row>
    <row r="892" spans="12:12" x14ac:dyDescent="0.25">
      <c r="L892" s="175"/>
    </row>
    <row r="893" spans="12:12" x14ac:dyDescent="0.25">
      <c r="L893" s="175"/>
    </row>
    <row r="894" spans="12:12" x14ac:dyDescent="0.25">
      <c r="L894" s="175"/>
    </row>
    <row r="895" spans="12:12" x14ac:dyDescent="0.25">
      <c r="L895" s="175"/>
    </row>
    <row r="896" spans="12:12" x14ac:dyDescent="0.25">
      <c r="L896" s="175"/>
    </row>
    <row r="897" spans="12:12" x14ac:dyDescent="0.25">
      <c r="L897" s="175"/>
    </row>
    <row r="898" spans="12:12" x14ac:dyDescent="0.25">
      <c r="L898" s="175"/>
    </row>
    <row r="899" spans="12:12" x14ac:dyDescent="0.25">
      <c r="L899" s="175"/>
    </row>
    <row r="900" spans="12:12" x14ac:dyDescent="0.25">
      <c r="L900" s="175"/>
    </row>
    <row r="901" spans="12:12" x14ac:dyDescent="0.25">
      <c r="L901" s="175"/>
    </row>
    <row r="902" spans="12:12" x14ac:dyDescent="0.25">
      <c r="L902" s="175"/>
    </row>
    <row r="903" spans="12:12" x14ac:dyDescent="0.25">
      <c r="L903" s="175"/>
    </row>
    <row r="904" spans="12:12" x14ac:dyDescent="0.25">
      <c r="L904" s="175"/>
    </row>
    <row r="905" spans="12:12" x14ac:dyDescent="0.25">
      <c r="L905" s="175"/>
    </row>
    <row r="906" spans="12:12" x14ac:dyDescent="0.25">
      <c r="L906" s="175"/>
    </row>
    <row r="907" spans="12:12" x14ac:dyDescent="0.25">
      <c r="L907" s="175"/>
    </row>
    <row r="908" spans="12:12" x14ac:dyDescent="0.25">
      <c r="L908" s="175"/>
    </row>
    <row r="909" spans="12:12" x14ac:dyDescent="0.25">
      <c r="L909" s="175"/>
    </row>
    <row r="910" spans="12:12" x14ac:dyDescent="0.25">
      <c r="L910" s="175"/>
    </row>
    <row r="911" spans="12:12" x14ac:dyDescent="0.25">
      <c r="L911" s="175"/>
    </row>
    <row r="912" spans="12:12" x14ac:dyDescent="0.25">
      <c r="L912" s="175"/>
    </row>
    <row r="913" spans="12:12" x14ac:dyDescent="0.25">
      <c r="L913" s="175"/>
    </row>
    <row r="914" spans="12:12" x14ac:dyDescent="0.25">
      <c r="L914" s="175"/>
    </row>
    <row r="915" spans="12:12" x14ac:dyDescent="0.25">
      <c r="L915" s="175"/>
    </row>
    <row r="916" spans="12:12" x14ac:dyDescent="0.25">
      <c r="L916" s="175"/>
    </row>
    <row r="917" spans="12:12" x14ac:dyDescent="0.25">
      <c r="L917" s="175"/>
    </row>
    <row r="918" spans="12:12" x14ac:dyDescent="0.25">
      <c r="L918" s="175"/>
    </row>
    <row r="919" spans="12:12" x14ac:dyDescent="0.25">
      <c r="L919" s="175"/>
    </row>
    <row r="920" spans="12:12" x14ac:dyDescent="0.25">
      <c r="L920" s="175"/>
    </row>
    <row r="921" spans="12:12" x14ac:dyDescent="0.25">
      <c r="L921" s="175"/>
    </row>
    <row r="922" spans="12:12" x14ac:dyDescent="0.25">
      <c r="L922" s="175"/>
    </row>
    <row r="923" spans="12:12" x14ac:dyDescent="0.25">
      <c r="L923" s="175"/>
    </row>
    <row r="924" spans="12:12" x14ac:dyDescent="0.25">
      <c r="L924" s="17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T127"/>
  <sheetViews>
    <sheetView workbookViewId="0">
      <selection activeCell="B21" sqref="B21:D21"/>
    </sheetView>
  </sheetViews>
  <sheetFormatPr defaultColWidth="9.140625" defaultRowHeight="15" x14ac:dyDescent="0.25"/>
  <cols>
    <col min="1" max="1" width="4.28515625" style="90" customWidth="1"/>
    <col min="2" max="2" width="15" style="90" customWidth="1"/>
    <col min="3" max="3" width="11" style="90" customWidth="1"/>
    <col min="4" max="4" width="14.5703125" style="90" customWidth="1"/>
    <col min="5" max="5" width="10" style="90" customWidth="1"/>
    <col min="6" max="6" width="15.28515625" style="90" bestFit="1" customWidth="1"/>
    <col min="7" max="7" width="14.5703125" style="90" customWidth="1"/>
    <col min="8" max="8" width="14.140625" style="90" customWidth="1"/>
    <col min="9" max="9" width="4.28515625" style="90" customWidth="1"/>
    <col min="10" max="10" width="9.140625" style="90"/>
    <col min="11" max="11" width="7.7109375" style="90" hidden="1" customWidth="1"/>
    <col min="12" max="12" width="10.5703125" style="90" hidden="1" customWidth="1"/>
    <col min="13" max="13" width="29.42578125" style="90" hidden="1" customWidth="1"/>
    <col min="14" max="14" width="20.5703125" style="90" hidden="1" customWidth="1"/>
    <col min="15" max="15" width="20.28515625" style="90" hidden="1" customWidth="1"/>
    <col min="16" max="16" width="8.7109375" style="90" hidden="1" customWidth="1"/>
    <col min="17" max="17" width="14.28515625" style="90" hidden="1" customWidth="1"/>
    <col min="18" max="18" width="16" style="90" hidden="1" customWidth="1"/>
    <col min="19" max="20" width="9.140625" style="90" customWidth="1"/>
    <col min="21" max="16384" width="9.140625" style="90"/>
  </cols>
  <sheetData>
    <row r="1" spans="1:18" ht="22.5" customHeight="1" thickBot="1" x14ac:dyDescent="0.3">
      <c r="A1" s="139"/>
      <c r="B1" s="140"/>
      <c r="C1" s="140"/>
      <c r="D1" s="140"/>
      <c r="E1" s="140"/>
      <c r="F1" s="140"/>
      <c r="G1" s="140"/>
      <c r="H1" s="140"/>
      <c r="I1" s="141"/>
      <c r="L1" s="29"/>
      <c r="M1" s="29"/>
      <c r="N1" s="29"/>
      <c r="O1" s="29"/>
      <c r="P1" s="29"/>
      <c r="Q1" s="29"/>
      <c r="R1" s="29"/>
    </row>
    <row r="2" spans="1:18" ht="15" customHeight="1" x14ac:dyDescent="0.25">
      <c r="A2" s="142"/>
      <c r="B2" s="305" t="s">
        <v>15</v>
      </c>
      <c r="C2" s="306"/>
      <c r="D2" s="306"/>
      <c r="E2" s="306"/>
      <c r="F2" s="306"/>
      <c r="G2" s="306"/>
      <c r="H2" s="307"/>
      <c r="I2" s="143"/>
      <c r="K2" s="91"/>
    </row>
    <row r="3" spans="1:18" ht="15" customHeight="1" x14ac:dyDescent="0.25">
      <c r="A3" s="142"/>
      <c r="B3" s="308"/>
      <c r="C3" s="309"/>
      <c r="D3" s="309"/>
      <c r="E3" s="309"/>
      <c r="F3" s="309"/>
      <c r="G3" s="309"/>
      <c r="H3" s="310"/>
      <c r="I3" s="143"/>
      <c r="K3" s="91"/>
    </row>
    <row r="4" spans="1:18" ht="15" customHeight="1" thickBot="1" x14ac:dyDescent="0.3">
      <c r="A4" s="142"/>
      <c r="B4" s="311"/>
      <c r="C4" s="312"/>
      <c r="D4" s="312"/>
      <c r="E4" s="312"/>
      <c r="F4" s="312"/>
      <c r="G4" s="312"/>
      <c r="H4" s="313"/>
      <c r="I4" s="143"/>
      <c r="K4" s="91"/>
    </row>
    <row r="5" spans="1:18" ht="12" customHeight="1" thickBot="1" x14ac:dyDescent="0.3">
      <c r="A5" s="142"/>
      <c r="B5" s="144"/>
      <c r="C5" s="144"/>
      <c r="D5" s="144"/>
      <c r="E5" s="144"/>
      <c r="F5" s="144"/>
      <c r="G5" s="144"/>
      <c r="H5" s="144"/>
      <c r="I5" s="143"/>
      <c r="K5" s="91"/>
    </row>
    <row r="6" spans="1:18" ht="27.75" customHeight="1" thickBot="1" x14ac:dyDescent="0.3">
      <c r="A6" s="142"/>
      <c r="B6" s="320" t="s">
        <v>16</v>
      </c>
      <c r="C6" s="321"/>
      <c r="D6" s="321"/>
      <c r="E6" s="321"/>
      <c r="F6" s="321"/>
      <c r="G6" s="321"/>
      <c r="H6" s="322"/>
      <c r="I6" s="143"/>
      <c r="K6" s="91"/>
    </row>
    <row r="7" spans="1:18" ht="12" customHeight="1" thickBot="1" x14ac:dyDescent="0.3">
      <c r="A7" s="142"/>
      <c r="B7" s="144"/>
      <c r="C7" s="144"/>
      <c r="D7" s="144"/>
      <c r="E7" s="144"/>
      <c r="F7" s="144"/>
      <c r="G7" s="144"/>
      <c r="H7" s="144"/>
      <c r="I7" s="143"/>
      <c r="K7" s="91"/>
    </row>
    <row r="8" spans="1:18" ht="18.75" customHeight="1" x14ac:dyDescent="0.25">
      <c r="A8" s="142"/>
      <c r="B8" s="314" t="s">
        <v>17</v>
      </c>
      <c r="C8" s="315"/>
      <c r="D8" s="316"/>
      <c r="E8" s="317"/>
      <c r="F8" s="318"/>
      <c r="G8" s="318"/>
      <c r="H8" s="319"/>
      <c r="I8" s="143"/>
      <c r="K8" s="91"/>
    </row>
    <row r="9" spans="1:18" ht="18.75" customHeight="1" x14ac:dyDescent="0.25">
      <c r="A9" s="142"/>
      <c r="B9" s="293" t="s">
        <v>18</v>
      </c>
      <c r="C9" s="294"/>
      <c r="D9" s="295"/>
      <c r="E9" s="296"/>
      <c r="F9" s="297"/>
      <c r="G9" s="297"/>
      <c r="H9" s="298"/>
      <c r="I9" s="143"/>
      <c r="K9" s="91"/>
    </row>
    <row r="10" spans="1:18" ht="18.75" customHeight="1" thickBot="1" x14ac:dyDescent="0.3">
      <c r="A10" s="142"/>
      <c r="B10" s="293" t="s">
        <v>19</v>
      </c>
      <c r="C10" s="294"/>
      <c r="D10" s="295"/>
      <c r="E10" s="296"/>
      <c r="F10" s="297"/>
      <c r="G10" s="297"/>
      <c r="H10" s="298"/>
      <c r="I10" s="143"/>
      <c r="K10" s="91"/>
    </row>
    <row r="11" spans="1:18" ht="18.75" customHeight="1" x14ac:dyDescent="0.25">
      <c r="A11" s="142"/>
      <c r="B11" s="293" t="s">
        <v>20</v>
      </c>
      <c r="C11" s="294"/>
      <c r="D11" s="295"/>
      <c r="E11" s="296"/>
      <c r="F11" s="297"/>
      <c r="G11" s="297"/>
      <c r="H11" s="298"/>
      <c r="I11" s="143"/>
      <c r="K11" s="367" t="s">
        <v>395</v>
      </c>
      <c r="L11" s="368">
        <v>0.5</v>
      </c>
      <c r="M11" s="369" t="s">
        <v>396</v>
      </c>
    </row>
    <row r="12" spans="1:18" ht="18.75" customHeight="1" thickBot="1" x14ac:dyDescent="0.3">
      <c r="A12" s="142"/>
      <c r="B12" s="299" t="s">
        <v>21</v>
      </c>
      <c r="C12" s="300"/>
      <c r="D12" s="301"/>
      <c r="E12" s="302"/>
      <c r="F12" s="303"/>
      <c r="G12" s="303"/>
      <c r="H12" s="304"/>
      <c r="I12" s="143"/>
      <c r="K12" s="370" t="s">
        <v>397</v>
      </c>
      <c r="L12" s="371">
        <v>1</v>
      </c>
      <c r="M12" s="372">
        <f>VLOOKUP(D18,K11:L12,2,TRUE)</f>
        <v>0.5</v>
      </c>
    </row>
    <row r="13" spans="1:18" ht="14.25" customHeight="1" thickBot="1" x14ac:dyDescent="0.3">
      <c r="A13" s="142"/>
      <c r="B13" s="144"/>
      <c r="C13" s="144"/>
      <c r="D13" s="144"/>
      <c r="E13" s="144"/>
      <c r="F13" s="144"/>
      <c r="G13" s="144"/>
      <c r="H13" s="144"/>
      <c r="I13" s="143"/>
      <c r="K13" s="91"/>
    </row>
    <row r="14" spans="1:18" s="91" customFormat="1" ht="19.5" customHeight="1" x14ac:dyDescent="0.25">
      <c r="A14" s="142"/>
      <c r="B14" s="287" t="s">
        <v>22</v>
      </c>
      <c r="C14" s="288"/>
      <c r="D14" s="288"/>
      <c r="E14" s="289"/>
      <c r="F14" s="130">
        <f>SUM(G21:G28)</f>
        <v>0</v>
      </c>
      <c r="G14" s="144"/>
      <c r="H14" s="144"/>
      <c r="I14" s="143"/>
    </row>
    <row r="15" spans="1:18" s="91" customFormat="1" ht="19.5" customHeight="1" x14ac:dyDescent="0.25">
      <c r="A15" s="142"/>
      <c r="B15" s="290" t="s">
        <v>23</v>
      </c>
      <c r="C15" s="291"/>
      <c r="D15" s="291"/>
      <c r="E15" s="292"/>
      <c r="F15" s="131">
        <f>SUM(F21:F28)</f>
        <v>0</v>
      </c>
      <c r="G15" s="144"/>
      <c r="H15" s="144"/>
      <c r="I15" s="143"/>
    </row>
    <row r="16" spans="1:18" ht="19.5" customHeight="1" thickBot="1" x14ac:dyDescent="0.3">
      <c r="A16" s="142"/>
      <c r="B16" s="284" t="s">
        <v>24</v>
      </c>
      <c r="C16" s="285"/>
      <c r="D16" s="285"/>
      <c r="E16" s="286"/>
      <c r="F16" s="132">
        <f>SUM(H21:H28)</f>
        <v>0</v>
      </c>
      <c r="G16" s="144"/>
      <c r="H16" s="144"/>
      <c r="I16" s="143"/>
    </row>
    <row r="17" spans="1:9" ht="14.25" customHeight="1" thickBot="1" x14ac:dyDescent="0.3">
      <c r="A17" s="142"/>
      <c r="B17" s="144"/>
      <c r="C17" s="144"/>
      <c r="D17" s="144"/>
      <c r="E17" s="144"/>
      <c r="F17" s="144"/>
      <c r="G17" s="144"/>
      <c r="H17" s="144"/>
      <c r="I17" s="143"/>
    </row>
    <row r="18" spans="1:9" ht="15.75" thickBot="1" x14ac:dyDescent="0.3">
      <c r="A18" s="142"/>
      <c r="B18" s="373" t="s">
        <v>394</v>
      </c>
      <c r="C18" s="374"/>
      <c r="D18" s="375" t="s">
        <v>395</v>
      </c>
      <c r="E18" s="144"/>
      <c r="F18" s="144"/>
      <c r="G18" s="144"/>
      <c r="H18" s="144"/>
      <c r="I18" s="143"/>
    </row>
    <row r="19" spans="1:9" ht="14.25" customHeight="1" thickBot="1" x14ac:dyDescent="0.3">
      <c r="A19" s="142"/>
      <c r="B19" s="144"/>
      <c r="C19" s="144"/>
      <c r="D19" s="144"/>
      <c r="E19" s="144"/>
      <c r="F19" s="144"/>
      <c r="G19" s="144"/>
      <c r="H19" s="144"/>
      <c r="I19" s="143"/>
    </row>
    <row r="20" spans="1:9" ht="30.75" thickBot="1" x14ac:dyDescent="0.3">
      <c r="A20" s="142"/>
      <c r="B20" s="326" t="s">
        <v>25</v>
      </c>
      <c r="C20" s="327"/>
      <c r="D20" s="328"/>
      <c r="E20" s="95" t="s">
        <v>26</v>
      </c>
      <c r="F20" s="148" t="s">
        <v>27</v>
      </c>
      <c r="G20" s="148" t="s">
        <v>28</v>
      </c>
      <c r="H20" s="149" t="s">
        <v>29</v>
      </c>
      <c r="I20" s="143"/>
    </row>
    <row r="21" spans="1:9" ht="19.5" customHeight="1" x14ac:dyDescent="0.25">
      <c r="A21" s="142"/>
      <c r="B21" s="335" t="s">
        <v>30</v>
      </c>
      <c r="C21" s="336"/>
      <c r="D21" s="337"/>
      <c r="E21" s="92">
        <f>P46</f>
        <v>0</v>
      </c>
      <c r="F21" s="96">
        <f>N46</f>
        <v>0</v>
      </c>
      <c r="G21" s="123">
        <f>O46</f>
        <v>0</v>
      </c>
      <c r="H21" s="126">
        <f>Q46</f>
        <v>0</v>
      </c>
      <c r="I21" s="143"/>
    </row>
    <row r="22" spans="1:9" ht="18.75" customHeight="1" x14ac:dyDescent="0.25">
      <c r="A22" s="142"/>
      <c r="B22" s="323" t="s">
        <v>31</v>
      </c>
      <c r="C22" s="324"/>
      <c r="D22" s="325"/>
      <c r="E22" s="93">
        <f>P56</f>
        <v>0</v>
      </c>
      <c r="F22" s="97">
        <f>N56</f>
        <v>0</v>
      </c>
      <c r="G22" s="124">
        <f>O56</f>
        <v>0</v>
      </c>
      <c r="H22" s="127">
        <f>Q56</f>
        <v>0</v>
      </c>
      <c r="I22" s="143"/>
    </row>
    <row r="23" spans="1:9" ht="18.75" customHeight="1" x14ac:dyDescent="0.25">
      <c r="A23" s="142"/>
      <c r="B23" s="323" t="s">
        <v>32</v>
      </c>
      <c r="C23" s="324"/>
      <c r="D23" s="325"/>
      <c r="E23" s="93">
        <f>P66</f>
        <v>0</v>
      </c>
      <c r="F23" s="97">
        <f>N66</f>
        <v>0</v>
      </c>
      <c r="G23" s="124">
        <f>O66</f>
        <v>0</v>
      </c>
      <c r="H23" s="127">
        <f>Q66</f>
        <v>0</v>
      </c>
      <c r="I23" s="143"/>
    </row>
    <row r="24" spans="1:9" ht="18.75" customHeight="1" x14ac:dyDescent="0.25">
      <c r="A24" s="142"/>
      <c r="B24" s="323" t="s">
        <v>33</v>
      </c>
      <c r="C24" s="324"/>
      <c r="D24" s="325"/>
      <c r="E24" s="93">
        <f>P76</f>
        <v>0</v>
      </c>
      <c r="F24" s="97">
        <f>N76</f>
        <v>0</v>
      </c>
      <c r="G24" s="124">
        <f>O76</f>
        <v>0</v>
      </c>
      <c r="H24" s="127">
        <f>Q76</f>
        <v>0</v>
      </c>
      <c r="I24" s="143"/>
    </row>
    <row r="25" spans="1:9" ht="18.75" customHeight="1" x14ac:dyDescent="0.25">
      <c r="A25" s="142"/>
      <c r="B25" s="323" t="s">
        <v>34</v>
      </c>
      <c r="C25" s="324"/>
      <c r="D25" s="325"/>
      <c r="E25" s="93">
        <f>P86</f>
        <v>0</v>
      </c>
      <c r="F25" s="97">
        <f>N86</f>
        <v>0</v>
      </c>
      <c r="G25" s="124">
        <f>O86</f>
        <v>0</v>
      </c>
      <c r="H25" s="127">
        <f>Q86</f>
        <v>0</v>
      </c>
      <c r="I25" s="143"/>
    </row>
    <row r="26" spans="1:9" ht="18.75" customHeight="1" x14ac:dyDescent="0.25">
      <c r="A26" s="142"/>
      <c r="B26" s="323" t="s">
        <v>35</v>
      </c>
      <c r="C26" s="324"/>
      <c r="D26" s="325"/>
      <c r="E26" s="93">
        <f>P96</f>
        <v>0</v>
      </c>
      <c r="F26" s="97">
        <f>N96</f>
        <v>0</v>
      </c>
      <c r="G26" s="124">
        <f>O96</f>
        <v>0</v>
      </c>
      <c r="H26" s="127">
        <f>Q96</f>
        <v>0</v>
      </c>
      <c r="I26" s="143"/>
    </row>
    <row r="27" spans="1:9" ht="18.75" customHeight="1" x14ac:dyDescent="0.25">
      <c r="A27" s="142"/>
      <c r="B27" s="323" t="s">
        <v>36</v>
      </c>
      <c r="C27" s="324"/>
      <c r="D27" s="325"/>
      <c r="E27" s="93">
        <f>P106</f>
        <v>0</v>
      </c>
      <c r="F27" s="97">
        <f>N106</f>
        <v>0</v>
      </c>
      <c r="G27" s="124">
        <f>O106</f>
        <v>0</v>
      </c>
      <c r="H27" s="127">
        <f>Q106</f>
        <v>0</v>
      </c>
      <c r="I27" s="143"/>
    </row>
    <row r="28" spans="1:9" ht="18.75" customHeight="1" thickBot="1" x14ac:dyDescent="0.3">
      <c r="A28" s="142"/>
      <c r="B28" s="332" t="s">
        <v>37</v>
      </c>
      <c r="C28" s="333"/>
      <c r="D28" s="334"/>
      <c r="E28" s="94">
        <f>P116</f>
        <v>0</v>
      </c>
      <c r="F28" s="98">
        <f>N116</f>
        <v>0</v>
      </c>
      <c r="G28" s="125">
        <f>O116</f>
        <v>0</v>
      </c>
      <c r="H28" s="128">
        <f>Q116</f>
        <v>0</v>
      </c>
      <c r="I28" s="143"/>
    </row>
    <row r="29" spans="1:9" ht="14.25" customHeight="1" thickBot="1" x14ac:dyDescent="0.3">
      <c r="A29" s="142"/>
      <c r="B29" s="144"/>
      <c r="C29" s="144"/>
      <c r="D29" s="144"/>
      <c r="E29" s="144"/>
      <c r="F29" s="144"/>
      <c r="G29" s="144"/>
      <c r="H29" s="144"/>
      <c r="I29" s="143"/>
    </row>
    <row r="30" spans="1:9" ht="21" customHeight="1" thickBot="1" x14ac:dyDescent="0.3">
      <c r="A30" s="142"/>
      <c r="B30" s="329" t="s">
        <v>38</v>
      </c>
      <c r="C30" s="330"/>
      <c r="D30" s="330"/>
      <c r="E30" s="330"/>
      <c r="F30" s="330"/>
      <c r="G30" s="330"/>
      <c r="H30" s="331"/>
      <c r="I30" s="143"/>
    </row>
    <row r="31" spans="1:9" ht="22.5" customHeight="1" thickBot="1" x14ac:dyDescent="0.3">
      <c r="A31" s="145"/>
      <c r="B31" s="146"/>
      <c r="C31" s="146"/>
      <c r="D31" s="146"/>
      <c r="E31" s="146"/>
      <c r="F31" s="146"/>
      <c r="G31" s="146"/>
      <c r="H31" s="146"/>
      <c r="I31" s="147"/>
    </row>
    <row r="37" spans="1:20" hidden="1" x14ac:dyDescent="0.25">
      <c r="A37" s="29"/>
      <c r="L37" s="109" t="s">
        <v>39</v>
      </c>
      <c r="M37" s="109" t="s">
        <v>40</v>
      </c>
      <c r="N37" s="109" t="s">
        <v>27</v>
      </c>
      <c r="O37" s="109" t="s">
        <v>28</v>
      </c>
      <c r="P37" s="109" t="s">
        <v>26</v>
      </c>
      <c r="Q37" s="109" t="s">
        <v>41</v>
      </c>
      <c r="R37" s="129" t="s">
        <v>42</v>
      </c>
      <c r="T37" s="174">
        <v>1</v>
      </c>
    </row>
    <row r="38" spans="1:20" hidden="1" x14ac:dyDescent="0.25">
      <c r="A38" s="29"/>
      <c r="L38" s="115">
        <v>1</v>
      </c>
      <c r="M38" s="110" t="str">
        <f>$M$120</f>
        <v>Automatic Milker Takeoffs</v>
      </c>
      <c r="N38" s="113" t="str">
        <f>'Milker Takeoffs'!M8</f>
        <v/>
      </c>
      <c r="O38" s="113" t="str">
        <f>'Milker Takeoffs'!N8</f>
        <v/>
      </c>
      <c r="P38" s="114">
        <f>'Milker Takeoffs'!I8</f>
        <v>0</v>
      </c>
      <c r="Q38" s="116" t="str">
        <f>'Milker Takeoffs'!O8</f>
        <v/>
      </c>
      <c r="R38" s="115" t="str">
        <f>CONCATENATE($E$11, L38)</f>
        <v>1</v>
      </c>
      <c r="T38" s="174">
        <v>2</v>
      </c>
    </row>
    <row r="39" spans="1:20" hidden="1" x14ac:dyDescent="0.25">
      <c r="A39" s="29"/>
      <c r="L39" s="115">
        <v>2</v>
      </c>
      <c r="M39" s="110" t="str">
        <f t="shared" ref="M39:M45" si="0">$M$120</f>
        <v>Automatic Milker Takeoffs</v>
      </c>
      <c r="N39" s="113" t="str">
        <f>'Milker Takeoffs'!M9</f>
        <v/>
      </c>
      <c r="O39" s="113" t="str">
        <f>'Milker Takeoffs'!N9</f>
        <v/>
      </c>
      <c r="P39" s="114">
        <f>'Milker Takeoffs'!I9</f>
        <v>0</v>
      </c>
      <c r="Q39" s="116" t="str">
        <f>'Milker Takeoffs'!O9</f>
        <v/>
      </c>
      <c r="R39" s="115" t="str">
        <f t="shared" ref="R39:R45" si="1">CONCATENATE($E$11, L39)</f>
        <v>2</v>
      </c>
      <c r="T39" s="174">
        <v>3</v>
      </c>
    </row>
    <row r="40" spans="1:20" hidden="1" x14ac:dyDescent="0.25">
      <c r="A40" s="29"/>
      <c r="L40" s="115">
        <v>3</v>
      </c>
      <c r="M40" s="110" t="str">
        <f t="shared" si="0"/>
        <v>Automatic Milker Takeoffs</v>
      </c>
      <c r="N40" s="113" t="str">
        <f>'Milker Takeoffs'!M10</f>
        <v/>
      </c>
      <c r="O40" s="113" t="str">
        <f>'Milker Takeoffs'!N10</f>
        <v/>
      </c>
      <c r="P40" s="114">
        <f>'Milker Takeoffs'!I10</f>
        <v>0</v>
      </c>
      <c r="Q40" s="116" t="str">
        <f>'Milker Takeoffs'!O10</f>
        <v/>
      </c>
      <c r="R40" s="115" t="str">
        <f t="shared" si="1"/>
        <v>3</v>
      </c>
      <c r="T40" s="174">
        <v>4</v>
      </c>
    </row>
    <row r="41" spans="1:20" hidden="1" x14ac:dyDescent="0.25">
      <c r="A41" s="29"/>
      <c r="L41" s="115">
        <v>4</v>
      </c>
      <c r="M41" s="110" t="str">
        <f t="shared" si="0"/>
        <v>Automatic Milker Takeoffs</v>
      </c>
      <c r="N41" s="113" t="str">
        <f>'Milker Takeoffs'!M11</f>
        <v/>
      </c>
      <c r="O41" s="113" t="str">
        <f>'Milker Takeoffs'!N11</f>
        <v/>
      </c>
      <c r="P41" s="114">
        <f>'Milker Takeoffs'!I11</f>
        <v>0</v>
      </c>
      <c r="Q41" s="116" t="str">
        <f>'Milker Takeoffs'!O11</f>
        <v/>
      </c>
      <c r="R41" s="115" t="str">
        <f t="shared" si="1"/>
        <v>4</v>
      </c>
      <c r="T41" s="174">
        <v>5</v>
      </c>
    </row>
    <row r="42" spans="1:20" hidden="1" x14ac:dyDescent="0.25">
      <c r="A42" s="29"/>
      <c r="L42" s="115">
        <v>5</v>
      </c>
      <c r="M42" s="110" t="str">
        <f t="shared" si="0"/>
        <v>Automatic Milker Takeoffs</v>
      </c>
      <c r="N42" s="113" t="str">
        <f>'Milker Takeoffs'!M12</f>
        <v/>
      </c>
      <c r="O42" s="113" t="str">
        <f>'Milker Takeoffs'!N12</f>
        <v/>
      </c>
      <c r="P42" s="114">
        <f>'Milker Takeoffs'!I12</f>
        <v>0</v>
      </c>
      <c r="Q42" s="116" t="str">
        <f>'Milker Takeoffs'!O12</f>
        <v/>
      </c>
      <c r="R42" s="115" t="str">
        <f t="shared" si="1"/>
        <v>5</v>
      </c>
      <c r="T42" s="174">
        <v>6</v>
      </c>
    </row>
    <row r="43" spans="1:20" hidden="1" x14ac:dyDescent="0.25">
      <c r="A43" s="29"/>
      <c r="L43" s="115">
        <v>6</v>
      </c>
      <c r="M43" s="110" t="str">
        <f t="shared" si="0"/>
        <v>Automatic Milker Takeoffs</v>
      </c>
      <c r="N43" s="113" t="str">
        <f>'Milker Takeoffs'!M13</f>
        <v/>
      </c>
      <c r="O43" s="113" t="str">
        <f>'Milker Takeoffs'!N13</f>
        <v/>
      </c>
      <c r="P43" s="114">
        <f>'Milker Takeoffs'!I13</f>
        <v>0</v>
      </c>
      <c r="Q43" s="116" t="str">
        <f>'Milker Takeoffs'!O13</f>
        <v/>
      </c>
      <c r="R43" s="115" t="str">
        <f t="shared" si="1"/>
        <v>6</v>
      </c>
      <c r="T43" s="174">
        <v>7</v>
      </c>
    </row>
    <row r="44" spans="1:20" hidden="1" x14ac:dyDescent="0.25">
      <c r="A44" s="29"/>
      <c r="L44" s="115">
        <v>7</v>
      </c>
      <c r="M44" s="110" t="str">
        <f t="shared" si="0"/>
        <v>Automatic Milker Takeoffs</v>
      </c>
      <c r="N44" s="113" t="str">
        <f>'Milker Takeoffs'!M14</f>
        <v/>
      </c>
      <c r="O44" s="113" t="str">
        <f>'Milker Takeoffs'!N14</f>
        <v/>
      </c>
      <c r="P44" s="114">
        <f>'Milker Takeoffs'!I14</f>
        <v>0</v>
      </c>
      <c r="Q44" s="116" t="str">
        <f>'Milker Takeoffs'!O14</f>
        <v/>
      </c>
      <c r="R44" s="115" t="str">
        <f t="shared" si="1"/>
        <v>7</v>
      </c>
      <c r="T44" s="174">
        <v>8</v>
      </c>
    </row>
    <row r="45" spans="1:20" hidden="1" x14ac:dyDescent="0.25">
      <c r="A45" s="29"/>
      <c r="L45" s="115">
        <v>8</v>
      </c>
      <c r="M45" s="110" t="str">
        <f t="shared" si="0"/>
        <v>Automatic Milker Takeoffs</v>
      </c>
      <c r="N45" s="113" t="str">
        <f>'Milker Takeoffs'!M15</f>
        <v/>
      </c>
      <c r="O45" s="113" t="str">
        <f>'Milker Takeoffs'!N15</f>
        <v/>
      </c>
      <c r="P45" s="114">
        <f>'Milker Takeoffs'!I15</f>
        <v>0</v>
      </c>
      <c r="Q45" s="116" t="str">
        <f>'Milker Takeoffs'!O15</f>
        <v/>
      </c>
      <c r="R45" s="115" t="str">
        <f t="shared" si="1"/>
        <v>8</v>
      </c>
      <c r="T45" s="174">
        <v>9</v>
      </c>
    </row>
    <row r="46" spans="1:20" hidden="1" x14ac:dyDescent="0.25">
      <c r="A46" s="29"/>
      <c r="M46" s="117" t="s">
        <v>43</v>
      </c>
      <c r="N46" s="111">
        <f>SUM(N38:N45)</f>
        <v>0</v>
      </c>
      <c r="O46" s="111">
        <f>SUM(O38:O45)</f>
        <v>0</v>
      </c>
      <c r="P46" s="118">
        <f>SUM(P38:P45)</f>
        <v>0</v>
      </c>
      <c r="Q46" s="119">
        <f>SUM(Q38:Q45)</f>
        <v>0</v>
      </c>
      <c r="T46" s="174">
        <v>10</v>
      </c>
    </row>
    <row r="47" spans="1:20" hidden="1" x14ac:dyDescent="0.25">
      <c r="A47" s="29"/>
      <c r="L47" s="109" t="s">
        <v>39</v>
      </c>
      <c r="R47" s="129" t="s">
        <v>42</v>
      </c>
      <c r="T47" s="174">
        <v>11</v>
      </c>
    </row>
    <row r="48" spans="1:20" hidden="1" x14ac:dyDescent="0.25">
      <c r="A48" s="29"/>
      <c r="L48" s="115">
        <v>9</v>
      </c>
      <c r="M48" s="110" t="str">
        <f>$M$121</f>
        <v>Dairy Scroll Compressors</v>
      </c>
      <c r="N48" s="113" t="str">
        <f>'Dairy Scroll Compressors'!T8</f>
        <v/>
      </c>
      <c r="O48" s="113" t="str">
        <f>'Dairy Scroll Compressors'!U8</f>
        <v/>
      </c>
      <c r="P48" s="115">
        <f>'Dairy Scroll Compressors'!M8</f>
        <v>0</v>
      </c>
      <c r="Q48" s="116">
        <f>'Dairy Scroll Compressors'!V8</f>
        <v>0</v>
      </c>
      <c r="R48" s="115" t="str">
        <f>CONCATENATE($E$11, L48)</f>
        <v>9</v>
      </c>
      <c r="T48" s="174">
        <v>12</v>
      </c>
    </row>
    <row r="49" spans="1:20" hidden="1" x14ac:dyDescent="0.25">
      <c r="A49" s="29"/>
      <c r="L49" s="115">
        <v>10</v>
      </c>
      <c r="M49" s="110" t="str">
        <f t="shared" ref="M49:M55" si="2">$M$121</f>
        <v>Dairy Scroll Compressors</v>
      </c>
      <c r="N49" s="113" t="str">
        <f>'Dairy Scroll Compressors'!T9</f>
        <v/>
      </c>
      <c r="O49" s="113" t="str">
        <f>'Dairy Scroll Compressors'!U9</f>
        <v/>
      </c>
      <c r="P49" s="115">
        <f>'Dairy Scroll Compressors'!M9</f>
        <v>0</v>
      </c>
      <c r="Q49" s="116">
        <f>'Dairy Scroll Compressors'!V9</f>
        <v>0</v>
      </c>
      <c r="R49" s="115" t="str">
        <f t="shared" ref="R49:R55" si="3">CONCATENATE($E$11, L49)</f>
        <v>10</v>
      </c>
      <c r="T49" s="174">
        <v>13</v>
      </c>
    </row>
    <row r="50" spans="1:20" hidden="1" x14ac:dyDescent="0.25">
      <c r="A50" s="29"/>
      <c r="L50" s="115">
        <v>11</v>
      </c>
      <c r="M50" s="110" t="str">
        <f t="shared" si="2"/>
        <v>Dairy Scroll Compressors</v>
      </c>
      <c r="N50" s="113" t="str">
        <f>'Dairy Scroll Compressors'!T10</f>
        <v/>
      </c>
      <c r="O50" s="113" t="str">
        <f>'Dairy Scroll Compressors'!U10</f>
        <v/>
      </c>
      <c r="P50" s="115">
        <f>'Dairy Scroll Compressors'!M10</f>
        <v>0</v>
      </c>
      <c r="Q50" s="116">
        <f>'Dairy Scroll Compressors'!V10</f>
        <v>0</v>
      </c>
      <c r="R50" s="115" t="str">
        <f t="shared" si="3"/>
        <v>11</v>
      </c>
      <c r="T50" s="174">
        <v>14</v>
      </c>
    </row>
    <row r="51" spans="1:20" hidden="1" x14ac:dyDescent="0.25">
      <c r="A51" s="29"/>
      <c r="L51" s="115">
        <v>12</v>
      </c>
      <c r="M51" s="110" t="str">
        <f t="shared" si="2"/>
        <v>Dairy Scroll Compressors</v>
      </c>
      <c r="N51" s="113" t="str">
        <f>'Dairy Scroll Compressors'!T11</f>
        <v/>
      </c>
      <c r="O51" s="113" t="str">
        <f>'Dairy Scroll Compressors'!U11</f>
        <v/>
      </c>
      <c r="P51" s="115">
        <f>'Dairy Scroll Compressors'!M11</f>
        <v>0</v>
      </c>
      <c r="Q51" s="116">
        <f>'Dairy Scroll Compressors'!V11</f>
        <v>0</v>
      </c>
      <c r="R51" s="115" t="str">
        <f t="shared" si="3"/>
        <v>12</v>
      </c>
      <c r="T51" s="174">
        <v>15</v>
      </c>
    </row>
    <row r="52" spans="1:20" hidden="1" x14ac:dyDescent="0.25">
      <c r="A52" s="29"/>
      <c r="L52" s="115">
        <v>13</v>
      </c>
      <c r="M52" s="110" t="str">
        <f t="shared" si="2"/>
        <v>Dairy Scroll Compressors</v>
      </c>
      <c r="N52" s="113" t="str">
        <f>'Dairy Scroll Compressors'!T12</f>
        <v/>
      </c>
      <c r="O52" s="113" t="str">
        <f>'Dairy Scroll Compressors'!U12</f>
        <v/>
      </c>
      <c r="P52" s="115">
        <f>'Dairy Scroll Compressors'!M12</f>
        <v>0</v>
      </c>
      <c r="Q52" s="116">
        <f>'Dairy Scroll Compressors'!V12</f>
        <v>0</v>
      </c>
      <c r="R52" s="115" t="str">
        <f t="shared" si="3"/>
        <v>13</v>
      </c>
      <c r="T52" s="174">
        <v>16</v>
      </c>
    </row>
    <row r="53" spans="1:20" hidden="1" x14ac:dyDescent="0.25">
      <c r="A53" s="29"/>
      <c r="L53" s="115">
        <v>14</v>
      </c>
      <c r="M53" s="110" t="str">
        <f t="shared" si="2"/>
        <v>Dairy Scroll Compressors</v>
      </c>
      <c r="N53" s="113" t="str">
        <f>'Dairy Scroll Compressors'!T13</f>
        <v/>
      </c>
      <c r="O53" s="113" t="str">
        <f>'Dairy Scroll Compressors'!U13</f>
        <v/>
      </c>
      <c r="P53" s="115">
        <f>'Dairy Scroll Compressors'!M13</f>
        <v>0</v>
      </c>
      <c r="Q53" s="116">
        <f>'Dairy Scroll Compressors'!V13</f>
        <v>0</v>
      </c>
      <c r="R53" s="115" t="str">
        <f t="shared" si="3"/>
        <v>14</v>
      </c>
      <c r="T53" s="174">
        <v>17</v>
      </c>
    </row>
    <row r="54" spans="1:20" hidden="1" x14ac:dyDescent="0.25">
      <c r="A54" s="29"/>
      <c r="L54" s="115">
        <v>15</v>
      </c>
      <c r="M54" s="110" t="str">
        <f t="shared" si="2"/>
        <v>Dairy Scroll Compressors</v>
      </c>
      <c r="N54" s="113" t="str">
        <f>'Dairy Scroll Compressors'!T14</f>
        <v/>
      </c>
      <c r="O54" s="113" t="str">
        <f>'Dairy Scroll Compressors'!U14</f>
        <v/>
      </c>
      <c r="P54" s="115">
        <f>'Dairy Scroll Compressors'!M14</f>
        <v>0</v>
      </c>
      <c r="Q54" s="116">
        <f>'Dairy Scroll Compressors'!V14</f>
        <v>0</v>
      </c>
      <c r="R54" s="115" t="str">
        <f t="shared" si="3"/>
        <v>15</v>
      </c>
      <c r="T54" s="174">
        <v>18</v>
      </c>
    </row>
    <row r="55" spans="1:20" hidden="1" x14ac:dyDescent="0.25">
      <c r="A55" s="29"/>
      <c r="L55" s="115">
        <v>16</v>
      </c>
      <c r="M55" s="110" t="str">
        <f t="shared" si="2"/>
        <v>Dairy Scroll Compressors</v>
      </c>
      <c r="N55" s="113" t="str">
        <f>'Dairy Scroll Compressors'!T15</f>
        <v/>
      </c>
      <c r="O55" s="113" t="str">
        <f>'Dairy Scroll Compressors'!U15</f>
        <v/>
      </c>
      <c r="P55" s="115">
        <f>'Dairy Scroll Compressors'!M15</f>
        <v>0</v>
      </c>
      <c r="Q55" s="116">
        <f>'Dairy Scroll Compressors'!V15</f>
        <v>0</v>
      </c>
      <c r="R55" s="115" t="str">
        <f t="shared" si="3"/>
        <v>16</v>
      </c>
      <c r="T55" s="174">
        <v>19</v>
      </c>
    </row>
    <row r="56" spans="1:20" hidden="1" x14ac:dyDescent="0.25">
      <c r="A56" s="29"/>
      <c r="M56" s="117" t="s">
        <v>43</v>
      </c>
      <c r="N56" s="111">
        <f>SUM(N48:N55)</f>
        <v>0</v>
      </c>
      <c r="O56" s="111">
        <f>SUM(O48:O55)</f>
        <v>0</v>
      </c>
      <c r="P56" s="118">
        <f>SUM(P48:P55)</f>
        <v>0</v>
      </c>
      <c r="Q56" s="119">
        <f>SUM(Q48:Q55)</f>
        <v>0</v>
      </c>
      <c r="T56" s="174">
        <v>20</v>
      </c>
    </row>
    <row r="57" spans="1:20" hidden="1" x14ac:dyDescent="0.25">
      <c r="A57" s="29"/>
      <c r="L57" s="109" t="s">
        <v>39</v>
      </c>
      <c r="R57" s="129" t="s">
        <v>42</v>
      </c>
      <c r="T57" s="174">
        <v>21</v>
      </c>
    </row>
    <row r="58" spans="1:20" hidden="1" x14ac:dyDescent="0.25">
      <c r="A58" s="29"/>
      <c r="L58" s="115">
        <v>17</v>
      </c>
      <c r="M58" s="110" t="str">
        <f>$M$122</f>
        <v>High Efficiency Ventilation Fans</v>
      </c>
      <c r="N58" s="113" t="str">
        <f>'HE Ventilation Fans'!AJ9</f>
        <v/>
      </c>
      <c r="O58" s="113" t="str">
        <f>'HE Ventilation Fans'!AK9</f>
        <v/>
      </c>
      <c r="P58" s="115">
        <f>'HE Ventilation Fans'!N9</f>
        <v>0</v>
      </c>
      <c r="Q58" s="116" t="str">
        <f>'HE Ventilation Fans'!AL9</f>
        <v/>
      </c>
      <c r="R58" s="115" t="str">
        <f>CONCATENATE($E$11, L58)</f>
        <v>17</v>
      </c>
      <c r="T58" s="174">
        <v>22</v>
      </c>
    </row>
    <row r="59" spans="1:20" hidden="1" x14ac:dyDescent="0.25">
      <c r="A59" s="29"/>
      <c r="L59" s="115">
        <v>18</v>
      </c>
      <c r="M59" s="110" t="str">
        <f t="shared" ref="M59:M65" si="4">$M$122</f>
        <v>High Efficiency Ventilation Fans</v>
      </c>
      <c r="N59" s="113" t="str">
        <f>'HE Ventilation Fans'!AJ10</f>
        <v/>
      </c>
      <c r="O59" s="113" t="str">
        <f>'HE Ventilation Fans'!AK10</f>
        <v/>
      </c>
      <c r="P59" s="115">
        <f>'HE Ventilation Fans'!N10</f>
        <v>0</v>
      </c>
      <c r="Q59" s="116" t="str">
        <f>'HE Ventilation Fans'!AL10</f>
        <v/>
      </c>
      <c r="R59" s="115" t="str">
        <f t="shared" ref="R59:R65" si="5">CONCATENATE($E$11, L59)</f>
        <v>18</v>
      </c>
      <c r="T59" s="174">
        <v>23</v>
      </c>
    </row>
    <row r="60" spans="1:20" hidden="1" x14ac:dyDescent="0.25">
      <c r="A60" s="29"/>
      <c r="L60" s="115">
        <v>19</v>
      </c>
      <c r="M60" s="110" t="str">
        <f t="shared" si="4"/>
        <v>High Efficiency Ventilation Fans</v>
      </c>
      <c r="N60" s="113" t="str">
        <f>'HE Ventilation Fans'!AJ11</f>
        <v/>
      </c>
      <c r="O60" s="113" t="str">
        <f>'HE Ventilation Fans'!AK11</f>
        <v/>
      </c>
      <c r="P60" s="115">
        <f>'HE Ventilation Fans'!N11</f>
        <v>0</v>
      </c>
      <c r="Q60" s="116" t="str">
        <f>'HE Ventilation Fans'!AL11</f>
        <v/>
      </c>
      <c r="R60" s="115" t="str">
        <f t="shared" si="5"/>
        <v>19</v>
      </c>
      <c r="T60" s="174">
        <v>24</v>
      </c>
    </row>
    <row r="61" spans="1:20" hidden="1" x14ac:dyDescent="0.25">
      <c r="A61" s="29"/>
      <c r="L61" s="115">
        <v>20</v>
      </c>
      <c r="M61" s="110" t="str">
        <f t="shared" si="4"/>
        <v>High Efficiency Ventilation Fans</v>
      </c>
      <c r="N61" s="113" t="str">
        <f>'HE Ventilation Fans'!AJ12</f>
        <v/>
      </c>
      <c r="O61" s="113" t="str">
        <f>'HE Ventilation Fans'!AK12</f>
        <v/>
      </c>
      <c r="P61" s="115">
        <f>'HE Ventilation Fans'!N12</f>
        <v>0</v>
      </c>
      <c r="Q61" s="116" t="str">
        <f>'HE Ventilation Fans'!AL12</f>
        <v/>
      </c>
      <c r="R61" s="115" t="str">
        <f t="shared" si="5"/>
        <v>20</v>
      </c>
      <c r="T61" s="174">
        <v>25</v>
      </c>
    </row>
    <row r="62" spans="1:20" hidden="1" x14ac:dyDescent="0.25">
      <c r="A62" s="29"/>
      <c r="L62" s="115">
        <v>21</v>
      </c>
      <c r="M62" s="110" t="str">
        <f t="shared" si="4"/>
        <v>High Efficiency Ventilation Fans</v>
      </c>
      <c r="N62" s="113" t="str">
        <f>'HE Ventilation Fans'!AJ13</f>
        <v/>
      </c>
      <c r="O62" s="113" t="str">
        <f>'HE Ventilation Fans'!AK13</f>
        <v/>
      </c>
      <c r="P62" s="115">
        <f>'HE Ventilation Fans'!N13</f>
        <v>0</v>
      </c>
      <c r="Q62" s="116" t="str">
        <f>'HE Ventilation Fans'!AL13</f>
        <v/>
      </c>
      <c r="R62" s="115" t="str">
        <f t="shared" si="5"/>
        <v>21</v>
      </c>
      <c r="T62" s="174">
        <v>26</v>
      </c>
    </row>
    <row r="63" spans="1:20" hidden="1" x14ac:dyDescent="0.25">
      <c r="A63" s="29"/>
      <c r="L63" s="115">
        <v>22</v>
      </c>
      <c r="M63" s="110" t="str">
        <f t="shared" si="4"/>
        <v>High Efficiency Ventilation Fans</v>
      </c>
      <c r="N63" s="113" t="str">
        <f>'HE Ventilation Fans'!AJ14</f>
        <v/>
      </c>
      <c r="O63" s="113" t="str">
        <f>'HE Ventilation Fans'!AK14</f>
        <v/>
      </c>
      <c r="P63" s="115">
        <f>'HE Ventilation Fans'!N14</f>
        <v>0</v>
      </c>
      <c r="Q63" s="116" t="str">
        <f>'HE Ventilation Fans'!AL14</f>
        <v/>
      </c>
      <c r="R63" s="115" t="str">
        <f t="shared" si="5"/>
        <v>22</v>
      </c>
      <c r="T63" s="174">
        <v>27</v>
      </c>
    </row>
    <row r="64" spans="1:20" hidden="1" x14ac:dyDescent="0.25">
      <c r="A64" s="29"/>
      <c r="L64" s="115">
        <v>23</v>
      </c>
      <c r="M64" s="110" t="str">
        <f t="shared" si="4"/>
        <v>High Efficiency Ventilation Fans</v>
      </c>
      <c r="N64" s="113" t="str">
        <f>'HE Ventilation Fans'!AJ15</f>
        <v/>
      </c>
      <c r="O64" s="113" t="str">
        <f>'HE Ventilation Fans'!AK15</f>
        <v/>
      </c>
      <c r="P64" s="115">
        <f>'HE Ventilation Fans'!N15</f>
        <v>0</v>
      </c>
      <c r="Q64" s="116" t="str">
        <f>'HE Ventilation Fans'!AL15</f>
        <v/>
      </c>
      <c r="R64" s="115" t="str">
        <f t="shared" si="5"/>
        <v>23</v>
      </c>
      <c r="T64" s="174">
        <v>28</v>
      </c>
    </row>
    <row r="65" spans="1:20" hidden="1" x14ac:dyDescent="0.25">
      <c r="A65" s="29"/>
      <c r="L65" s="115">
        <v>24</v>
      </c>
      <c r="M65" s="110" t="str">
        <f t="shared" si="4"/>
        <v>High Efficiency Ventilation Fans</v>
      </c>
      <c r="N65" s="113" t="str">
        <f>'HE Ventilation Fans'!AJ16</f>
        <v/>
      </c>
      <c r="O65" s="113" t="str">
        <f>'HE Ventilation Fans'!AK16</f>
        <v/>
      </c>
      <c r="P65" s="115">
        <f>'HE Ventilation Fans'!N16</f>
        <v>0</v>
      </c>
      <c r="Q65" s="116" t="str">
        <f>'HE Ventilation Fans'!AL16</f>
        <v/>
      </c>
      <c r="R65" s="115" t="str">
        <f t="shared" si="5"/>
        <v>24</v>
      </c>
      <c r="T65" s="174">
        <v>29</v>
      </c>
    </row>
    <row r="66" spans="1:20" hidden="1" x14ac:dyDescent="0.25">
      <c r="A66" s="29"/>
      <c r="M66" s="117" t="s">
        <v>43</v>
      </c>
      <c r="N66" s="120">
        <f>SUM(N58:N65)</f>
        <v>0</v>
      </c>
      <c r="O66" s="116">
        <f>SUM(O58:O65)</f>
        <v>0</v>
      </c>
      <c r="P66" s="115">
        <f>SUM(P58:P65)</f>
        <v>0</v>
      </c>
      <c r="Q66" s="116">
        <f>SUM(Q58:Q65)</f>
        <v>0</v>
      </c>
      <c r="T66" s="174">
        <v>30</v>
      </c>
    </row>
    <row r="67" spans="1:20" hidden="1" x14ac:dyDescent="0.25">
      <c r="A67" s="29"/>
      <c r="L67" s="109" t="s">
        <v>39</v>
      </c>
      <c r="R67" s="129" t="s">
        <v>42</v>
      </c>
      <c r="T67" s="174">
        <v>31</v>
      </c>
    </row>
    <row r="68" spans="1:20" hidden="1" x14ac:dyDescent="0.25">
      <c r="A68" s="29"/>
      <c r="L68" s="115">
        <v>25</v>
      </c>
      <c r="M68" s="110" t="str">
        <f>$M$123</f>
        <v>High Volume LowSpeed Fans</v>
      </c>
      <c r="N68" s="120" t="str">
        <f>'High Volume Low Speed Fans'!U8</f>
        <v/>
      </c>
      <c r="O68" s="120" t="str">
        <f>'High Volume Low Speed Fans'!V8</f>
        <v/>
      </c>
      <c r="P68" s="115">
        <f>'High Volume Low Speed Fans'!L8</f>
        <v>0</v>
      </c>
      <c r="Q68" s="116">
        <f>'High Volume Low Speed Fans'!W8</f>
        <v>0</v>
      </c>
      <c r="R68" s="115" t="str">
        <f>CONCATENATE($E$11, L68)</f>
        <v>25</v>
      </c>
      <c r="T68" s="174">
        <v>32</v>
      </c>
    </row>
    <row r="69" spans="1:20" hidden="1" x14ac:dyDescent="0.25">
      <c r="A69" s="29"/>
      <c r="L69" s="115">
        <v>26</v>
      </c>
      <c r="M69" s="110" t="str">
        <f t="shared" ref="M69:M75" si="6">$M$123</f>
        <v>High Volume LowSpeed Fans</v>
      </c>
      <c r="N69" s="120" t="str">
        <f>'High Volume Low Speed Fans'!U9</f>
        <v/>
      </c>
      <c r="O69" s="120" t="str">
        <f>'High Volume Low Speed Fans'!V9</f>
        <v/>
      </c>
      <c r="P69" s="115">
        <f>'High Volume Low Speed Fans'!L9</f>
        <v>0</v>
      </c>
      <c r="Q69" s="116">
        <f>'High Volume Low Speed Fans'!W9</f>
        <v>0</v>
      </c>
      <c r="R69" s="115" t="str">
        <f t="shared" ref="R69:R75" si="7">CONCATENATE($E$11, L69)</f>
        <v>26</v>
      </c>
      <c r="T69" s="174">
        <v>33</v>
      </c>
    </row>
    <row r="70" spans="1:20" hidden="1" x14ac:dyDescent="0.25">
      <c r="A70" s="29"/>
      <c r="L70" s="115">
        <v>27</v>
      </c>
      <c r="M70" s="110" t="str">
        <f t="shared" si="6"/>
        <v>High Volume LowSpeed Fans</v>
      </c>
      <c r="N70" s="120" t="str">
        <f>'High Volume Low Speed Fans'!U10</f>
        <v/>
      </c>
      <c r="O70" s="120" t="str">
        <f>'High Volume Low Speed Fans'!V10</f>
        <v/>
      </c>
      <c r="P70" s="115">
        <f>'High Volume Low Speed Fans'!L10</f>
        <v>0</v>
      </c>
      <c r="Q70" s="116">
        <f>'High Volume Low Speed Fans'!W10</f>
        <v>0</v>
      </c>
      <c r="R70" s="115" t="str">
        <f t="shared" si="7"/>
        <v>27</v>
      </c>
      <c r="T70" s="174">
        <v>34</v>
      </c>
    </row>
    <row r="71" spans="1:20" hidden="1" x14ac:dyDescent="0.25">
      <c r="A71" s="29"/>
      <c r="L71" s="115">
        <v>28</v>
      </c>
      <c r="M71" s="110" t="str">
        <f t="shared" si="6"/>
        <v>High Volume LowSpeed Fans</v>
      </c>
      <c r="N71" s="120" t="str">
        <f>'High Volume Low Speed Fans'!U11</f>
        <v/>
      </c>
      <c r="O71" s="120" t="str">
        <f>'High Volume Low Speed Fans'!V11</f>
        <v/>
      </c>
      <c r="P71" s="115">
        <f>'High Volume Low Speed Fans'!L11</f>
        <v>0</v>
      </c>
      <c r="Q71" s="116">
        <f>'High Volume Low Speed Fans'!W11</f>
        <v>0</v>
      </c>
      <c r="R71" s="115" t="str">
        <f t="shared" si="7"/>
        <v>28</v>
      </c>
      <c r="T71" s="174">
        <v>35</v>
      </c>
    </row>
    <row r="72" spans="1:20" hidden="1" x14ac:dyDescent="0.25">
      <c r="A72" s="29"/>
      <c r="L72" s="115">
        <v>29</v>
      </c>
      <c r="M72" s="110" t="str">
        <f t="shared" si="6"/>
        <v>High Volume LowSpeed Fans</v>
      </c>
      <c r="N72" s="120" t="str">
        <f>'High Volume Low Speed Fans'!U12</f>
        <v/>
      </c>
      <c r="O72" s="120" t="str">
        <f>'High Volume Low Speed Fans'!V12</f>
        <v/>
      </c>
      <c r="P72" s="115">
        <f>'High Volume Low Speed Fans'!L12</f>
        <v>0</v>
      </c>
      <c r="Q72" s="116">
        <f>'High Volume Low Speed Fans'!W12</f>
        <v>0</v>
      </c>
      <c r="R72" s="115" t="str">
        <f t="shared" si="7"/>
        <v>29</v>
      </c>
      <c r="T72" s="174">
        <v>36</v>
      </c>
    </row>
    <row r="73" spans="1:20" hidden="1" x14ac:dyDescent="0.25">
      <c r="A73" s="29"/>
      <c r="L73" s="115">
        <v>30</v>
      </c>
      <c r="M73" s="110" t="str">
        <f t="shared" si="6"/>
        <v>High Volume LowSpeed Fans</v>
      </c>
      <c r="N73" s="120" t="str">
        <f>'High Volume Low Speed Fans'!U13</f>
        <v/>
      </c>
      <c r="O73" s="120" t="str">
        <f>'High Volume Low Speed Fans'!V13</f>
        <v/>
      </c>
      <c r="P73" s="115">
        <f>'High Volume Low Speed Fans'!L13</f>
        <v>0</v>
      </c>
      <c r="Q73" s="116">
        <f>'High Volume Low Speed Fans'!W13</f>
        <v>0</v>
      </c>
      <c r="R73" s="115" t="str">
        <f t="shared" si="7"/>
        <v>30</v>
      </c>
      <c r="T73" s="174">
        <v>37</v>
      </c>
    </row>
    <row r="74" spans="1:20" hidden="1" x14ac:dyDescent="0.25">
      <c r="A74" s="29"/>
      <c r="L74" s="115">
        <v>31</v>
      </c>
      <c r="M74" s="110" t="str">
        <f t="shared" si="6"/>
        <v>High Volume LowSpeed Fans</v>
      </c>
      <c r="N74" s="120" t="str">
        <f>'High Volume Low Speed Fans'!U14</f>
        <v/>
      </c>
      <c r="O74" s="120" t="str">
        <f>'High Volume Low Speed Fans'!V14</f>
        <v/>
      </c>
      <c r="P74" s="115">
        <f>'High Volume Low Speed Fans'!L14</f>
        <v>0</v>
      </c>
      <c r="Q74" s="116">
        <f>'High Volume Low Speed Fans'!W14</f>
        <v>0</v>
      </c>
      <c r="R74" s="115" t="str">
        <f t="shared" si="7"/>
        <v>31</v>
      </c>
      <c r="T74" s="174">
        <v>38</v>
      </c>
    </row>
    <row r="75" spans="1:20" hidden="1" x14ac:dyDescent="0.25">
      <c r="A75" s="29"/>
      <c r="L75" s="115">
        <v>32</v>
      </c>
      <c r="M75" s="110" t="str">
        <f t="shared" si="6"/>
        <v>High Volume LowSpeed Fans</v>
      </c>
      <c r="N75" s="120" t="str">
        <f>'High Volume Low Speed Fans'!U15</f>
        <v/>
      </c>
      <c r="O75" s="120" t="str">
        <f>'High Volume Low Speed Fans'!V15</f>
        <v/>
      </c>
      <c r="P75" s="115">
        <f>'High Volume Low Speed Fans'!L15</f>
        <v>0</v>
      </c>
      <c r="Q75" s="116">
        <f>'High Volume Low Speed Fans'!W15</f>
        <v>0</v>
      </c>
      <c r="R75" s="115" t="str">
        <f t="shared" si="7"/>
        <v>32</v>
      </c>
      <c r="T75" s="174">
        <v>39</v>
      </c>
    </row>
    <row r="76" spans="1:20" hidden="1" x14ac:dyDescent="0.25">
      <c r="A76" s="29"/>
      <c r="M76" s="117" t="s">
        <v>43</v>
      </c>
      <c r="N76" s="120">
        <f>SUM(N68:N75)</f>
        <v>0</v>
      </c>
      <c r="O76" s="120">
        <f>SUM(O68:O75)</f>
        <v>0</v>
      </c>
      <c r="P76" s="114">
        <f>SUM(P68:P75)</f>
        <v>0</v>
      </c>
      <c r="Q76" s="116">
        <f>SUM(Q68:Q75)</f>
        <v>0</v>
      </c>
      <c r="T76" s="174">
        <v>40</v>
      </c>
    </row>
    <row r="77" spans="1:20" hidden="1" x14ac:dyDescent="0.25">
      <c r="A77" s="29"/>
      <c r="L77" s="109" t="s">
        <v>39</v>
      </c>
      <c r="R77" s="129" t="s">
        <v>42</v>
      </c>
      <c r="T77" s="174">
        <v>41</v>
      </c>
    </row>
    <row r="78" spans="1:20" hidden="1" x14ac:dyDescent="0.25">
      <c r="A78" s="29"/>
      <c r="L78" s="115">
        <v>33</v>
      </c>
      <c r="M78" s="110" t="str">
        <f>$M$124</f>
        <v>Livestock Waterer</v>
      </c>
      <c r="N78" s="111" t="str">
        <f>'Livestock Waterer'!P8</f>
        <v/>
      </c>
      <c r="O78" s="111" t="str">
        <f>'Livestock Waterer'!Q8</f>
        <v/>
      </c>
      <c r="P78" s="112">
        <f>'Livestock Waterer'!H8</f>
        <v>0</v>
      </c>
      <c r="Q78" s="119">
        <f>'Livestock Waterer'!R8</f>
        <v>0</v>
      </c>
      <c r="R78" s="115" t="str">
        <f>CONCATENATE($E$11, L78)</f>
        <v>33</v>
      </c>
      <c r="T78" s="174">
        <v>42</v>
      </c>
    </row>
    <row r="79" spans="1:20" hidden="1" x14ac:dyDescent="0.25">
      <c r="A79" s="29"/>
      <c r="L79" s="115">
        <v>34</v>
      </c>
      <c r="M79" s="110" t="str">
        <f t="shared" ref="M79:M85" si="8">$M$124</f>
        <v>Livestock Waterer</v>
      </c>
      <c r="N79" s="111" t="str">
        <f>'Livestock Waterer'!P9</f>
        <v/>
      </c>
      <c r="O79" s="111" t="str">
        <f>'Livestock Waterer'!Q9</f>
        <v/>
      </c>
      <c r="P79" s="112">
        <f>'Livestock Waterer'!H9</f>
        <v>0</v>
      </c>
      <c r="Q79" s="119">
        <f>'Livestock Waterer'!R9</f>
        <v>0</v>
      </c>
      <c r="R79" s="115" t="str">
        <f t="shared" ref="R79:R85" si="9">CONCATENATE($E$11, L79)</f>
        <v>34</v>
      </c>
      <c r="T79" s="174">
        <v>43</v>
      </c>
    </row>
    <row r="80" spans="1:20" hidden="1" x14ac:dyDescent="0.25">
      <c r="A80" s="29"/>
      <c r="L80" s="115">
        <v>35</v>
      </c>
      <c r="M80" s="110" t="str">
        <f t="shared" si="8"/>
        <v>Livestock Waterer</v>
      </c>
      <c r="N80" s="111" t="str">
        <f>'Livestock Waterer'!P10</f>
        <v/>
      </c>
      <c r="O80" s="111" t="str">
        <f>'Livestock Waterer'!Q10</f>
        <v/>
      </c>
      <c r="P80" s="112">
        <f>'Livestock Waterer'!H10</f>
        <v>0</v>
      </c>
      <c r="Q80" s="119">
        <f>'Livestock Waterer'!R10</f>
        <v>0</v>
      </c>
      <c r="R80" s="115" t="str">
        <f t="shared" si="9"/>
        <v>35</v>
      </c>
      <c r="T80" s="174">
        <v>44</v>
      </c>
    </row>
    <row r="81" spans="1:20" hidden="1" x14ac:dyDescent="0.25">
      <c r="A81" s="29"/>
      <c r="L81" s="115">
        <v>36</v>
      </c>
      <c r="M81" s="110" t="str">
        <f t="shared" si="8"/>
        <v>Livestock Waterer</v>
      </c>
      <c r="N81" s="111" t="str">
        <f>'Livestock Waterer'!P11</f>
        <v/>
      </c>
      <c r="O81" s="111" t="str">
        <f>'Livestock Waterer'!Q11</f>
        <v/>
      </c>
      <c r="P81" s="112">
        <f>'Livestock Waterer'!H11</f>
        <v>0</v>
      </c>
      <c r="Q81" s="119">
        <f>'Livestock Waterer'!R11</f>
        <v>0</v>
      </c>
      <c r="R81" s="115" t="str">
        <f t="shared" si="9"/>
        <v>36</v>
      </c>
      <c r="T81" s="174">
        <v>45</v>
      </c>
    </row>
    <row r="82" spans="1:20" hidden="1" x14ac:dyDescent="0.25">
      <c r="A82" s="29"/>
      <c r="L82" s="115">
        <v>37</v>
      </c>
      <c r="M82" s="110" t="str">
        <f t="shared" si="8"/>
        <v>Livestock Waterer</v>
      </c>
      <c r="N82" s="111" t="str">
        <f>'Livestock Waterer'!P12</f>
        <v/>
      </c>
      <c r="O82" s="111" t="str">
        <f>'Livestock Waterer'!Q12</f>
        <v/>
      </c>
      <c r="P82" s="112">
        <f>'Livestock Waterer'!H12</f>
        <v>0</v>
      </c>
      <c r="Q82" s="119">
        <f>'Livestock Waterer'!R12</f>
        <v>0</v>
      </c>
      <c r="R82" s="115" t="str">
        <f t="shared" si="9"/>
        <v>37</v>
      </c>
      <c r="T82" s="174">
        <v>46</v>
      </c>
    </row>
    <row r="83" spans="1:20" hidden="1" x14ac:dyDescent="0.25">
      <c r="A83" s="29"/>
      <c r="L83" s="115">
        <v>38</v>
      </c>
      <c r="M83" s="110" t="str">
        <f t="shared" si="8"/>
        <v>Livestock Waterer</v>
      </c>
      <c r="N83" s="111" t="str">
        <f>'Livestock Waterer'!P13</f>
        <v/>
      </c>
      <c r="O83" s="111" t="str">
        <f>'Livestock Waterer'!Q13</f>
        <v/>
      </c>
      <c r="P83" s="112">
        <f>'Livestock Waterer'!H13</f>
        <v>0</v>
      </c>
      <c r="Q83" s="119">
        <f>'Livestock Waterer'!R13</f>
        <v>0</v>
      </c>
      <c r="R83" s="115" t="str">
        <f t="shared" si="9"/>
        <v>38</v>
      </c>
      <c r="T83" s="174">
        <v>47</v>
      </c>
    </row>
    <row r="84" spans="1:20" hidden="1" x14ac:dyDescent="0.25">
      <c r="A84" s="29"/>
      <c r="L84" s="115">
        <v>39</v>
      </c>
      <c r="M84" s="110" t="str">
        <f t="shared" si="8"/>
        <v>Livestock Waterer</v>
      </c>
      <c r="N84" s="111" t="str">
        <f>'Livestock Waterer'!P14</f>
        <v/>
      </c>
      <c r="O84" s="111" t="str">
        <f>'Livestock Waterer'!Q14</f>
        <v/>
      </c>
      <c r="P84" s="112">
        <f>'Livestock Waterer'!H14</f>
        <v>0</v>
      </c>
      <c r="Q84" s="119">
        <f>'Livestock Waterer'!R14</f>
        <v>0</v>
      </c>
      <c r="R84" s="115" t="str">
        <f t="shared" si="9"/>
        <v>39</v>
      </c>
      <c r="T84" s="174">
        <v>48</v>
      </c>
    </row>
    <row r="85" spans="1:20" hidden="1" x14ac:dyDescent="0.25">
      <c r="A85" s="29"/>
      <c r="L85" s="115">
        <v>40</v>
      </c>
      <c r="M85" s="110" t="str">
        <f t="shared" si="8"/>
        <v>Livestock Waterer</v>
      </c>
      <c r="N85" s="111" t="str">
        <f>'Livestock Waterer'!P15</f>
        <v/>
      </c>
      <c r="O85" s="111" t="str">
        <f>'Livestock Waterer'!Q15</f>
        <v/>
      </c>
      <c r="P85" s="112">
        <f>'Livestock Waterer'!H15</f>
        <v>0</v>
      </c>
      <c r="Q85" s="119">
        <f>'Livestock Waterer'!R15</f>
        <v>0</v>
      </c>
      <c r="R85" s="115" t="str">
        <f t="shared" si="9"/>
        <v>40</v>
      </c>
      <c r="T85" s="174">
        <v>49</v>
      </c>
    </row>
    <row r="86" spans="1:20" hidden="1" x14ac:dyDescent="0.25">
      <c r="A86" s="29"/>
      <c r="M86" s="117" t="s">
        <v>43</v>
      </c>
      <c r="N86" s="113">
        <f>SUM(N78:N85)</f>
        <v>0</v>
      </c>
      <c r="O86" s="113">
        <f>SUM(O78:O85)</f>
        <v>0</v>
      </c>
      <c r="P86" s="121">
        <f>SUM(P78:P85)</f>
        <v>0</v>
      </c>
      <c r="Q86" s="113">
        <f>SUM(Q78:Q85)</f>
        <v>0</v>
      </c>
      <c r="T86" s="174">
        <v>50</v>
      </c>
    </row>
    <row r="87" spans="1:20" hidden="1" x14ac:dyDescent="0.25">
      <c r="A87" s="29"/>
      <c r="L87" s="109" t="s">
        <v>39</v>
      </c>
      <c r="R87" s="129" t="s">
        <v>42</v>
      </c>
      <c r="T87" s="174">
        <v>51</v>
      </c>
    </row>
    <row r="88" spans="1:20" hidden="1" x14ac:dyDescent="0.25">
      <c r="A88" s="29"/>
      <c r="L88" s="115">
        <v>41</v>
      </c>
      <c r="M88" s="110" t="str">
        <f>$M$125</f>
        <v>VFD on Dairy Vacuum Pumps</v>
      </c>
      <c r="N88" s="113" t="str">
        <f>'VFD on Dairy Vacuum Pumps'!X8</f>
        <v/>
      </c>
      <c r="O88" s="113" t="str">
        <f>'VFD on Dairy Vacuum Pumps'!Y8</f>
        <v/>
      </c>
      <c r="P88" s="115">
        <f>'VFD on Dairy Vacuum Pumps'!M8</f>
        <v>0</v>
      </c>
      <c r="Q88" s="116" t="str">
        <f>'VFD on Dairy Vacuum Pumps'!Z8</f>
        <v/>
      </c>
      <c r="R88" s="115" t="str">
        <f>CONCATENATE($E$11, L88)</f>
        <v>41</v>
      </c>
      <c r="T88" s="174">
        <v>52</v>
      </c>
    </row>
    <row r="89" spans="1:20" hidden="1" x14ac:dyDescent="0.25">
      <c r="A89" s="29"/>
      <c r="L89" s="115">
        <v>42</v>
      </c>
      <c r="M89" s="110" t="str">
        <f t="shared" ref="M89:M95" si="10">$M$125</f>
        <v>VFD on Dairy Vacuum Pumps</v>
      </c>
      <c r="N89" s="113" t="str">
        <f>'VFD on Dairy Vacuum Pumps'!X9</f>
        <v/>
      </c>
      <c r="O89" s="113" t="str">
        <f>'VFD on Dairy Vacuum Pumps'!Y9</f>
        <v/>
      </c>
      <c r="P89" s="115">
        <f>'VFD on Dairy Vacuum Pumps'!M9</f>
        <v>0</v>
      </c>
      <c r="Q89" s="116" t="str">
        <f>'VFD on Dairy Vacuum Pumps'!Z9</f>
        <v/>
      </c>
      <c r="R89" s="115" t="str">
        <f t="shared" ref="R89:R95" si="11">CONCATENATE($E$11, L89)</f>
        <v>42</v>
      </c>
      <c r="T89" s="174">
        <v>53</v>
      </c>
    </row>
    <row r="90" spans="1:20" hidden="1" x14ac:dyDescent="0.25">
      <c r="A90" s="29"/>
      <c r="L90" s="115">
        <v>43</v>
      </c>
      <c r="M90" s="110" t="str">
        <f t="shared" si="10"/>
        <v>VFD on Dairy Vacuum Pumps</v>
      </c>
      <c r="N90" s="113" t="str">
        <f>'VFD on Dairy Vacuum Pumps'!X10</f>
        <v/>
      </c>
      <c r="O90" s="113" t="str">
        <f>'VFD on Dairy Vacuum Pumps'!Y10</f>
        <v/>
      </c>
      <c r="P90" s="115">
        <f>'VFD on Dairy Vacuum Pumps'!M10</f>
        <v>0</v>
      </c>
      <c r="Q90" s="116" t="str">
        <f>'VFD on Dairy Vacuum Pumps'!Z10</f>
        <v/>
      </c>
      <c r="R90" s="115" t="str">
        <f t="shared" si="11"/>
        <v>43</v>
      </c>
      <c r="T90" s="174">
        <v>54</v>
      </c>
    </row>
    <row r="91" spans="1:20" hidden="1" x14ac:dyDescent="0.25">
      <c r="A91" s="29"/>
      <c r="L91" s="115">
        <v>44</v>
      </c>
      <c r="M91" s="110" t="str">
        <f t="shared" si="10"/>
        <v>VFD on Dairy Vacuum Pumps</v>
      </c>
      <c r="N91" s="113" t="str">
        <f>'VFD on Dairy Vacuum Pumps'!X11</f>
        <v/>
      </c>
      <c r="O91" s="113" t="str">
        <f>'VFD on Dairy Vacuum Pumps'!Y11</f>
        <v/>
      </c>
      <c r="P91" s="115">
        <f>'VFD on Dairy Vacuum Pumps'!M11</f>
        <v>0</v>
      </c>
      <c r="Q91" s="116" t="str">
        <f>'VFD on Dairy Vacuum Pumps'!Z11</f>
        <v/>
      </c>
      <c r="R91" s="115" t="str">
        <f t="shared" si="11"/>
        <v>44</v>
      </c>
      <c r="T91" s="174">
        <v>55</v>
      </c>
    </row>
    <row r="92" spans="1:20" hidden="1" x14ac:dyDescent="0.25">
      <c r="A92" s="29"/>
      <c r="L92" s="115">
        <v>45</v>
      </c>
      <c r="M92" s="110" t="str">
        <f t="shared" si="10"/>
        <v>VFD on Dairy Vacuum Pumps</v>
      </c>
      <c r="N92" s="113" t="str">
        <f>'VFD on Dairy Vacuum Pumps'!X12</f>
        <v/>
      </c>
      <c r="O92" s="113" t="str">
        <f>'VFD on Dairy Vacuum Pumps'!Y12</f>
        <v/>
      </c>
      <c r="P92" s="115">
        <f>'VFD on Dairy Vacuum Pumps'!M12</f>
        <v>0</v>
      </c>
      <c r="Q92" s="116" t="str">
        <f>'VFD on Dairy Vacuum Pumps'!Z12</f>
        <v/>
      </c>
      <c r="R92" s="115" t="str">
        <f t="shared" si="11"/>
        <v>45</v>
      </c>
      <c r="T92" s="174">
        <v>56</v>
      </c>
    </row>
    <row r="93" spans="1:20" hidden="1" x14ac:dyDescent="0.25">
      <c r="A93" s="29"/>
      <c r="L93" s="115">
        <v>46</v>
      </c>
      <c r="M93" s="110" t="str">
        <f t="shared" si="10"/>
        <v>VFD on Dairy Vacuum Pumps</v>
      </c>
      <c r="N93" s="113" t="str">
        <f>'VFD on Dairy Vacuum Pumps'!X13</f>
        <v/>
      </c>
      <c r="O93" s="113" t="str">
        <f>'VFD on Dairy Vacuum Pumps'!Y13</f>
        <v/>
      </c>
      <c r="P93" s="115">
        <f>'VFD on Dairy Vacuum Pumps'!M13</f>
        <v>0</v>
      </c>
      <c r="Q93" s="116" t="str">
        <f>'VFD on Dairy Vacuum Pumps'!Z13</f>
        <v/>
      </c>
      <c r="R93" s="115" t="str">
        <f t="shared" si="11"/>
        <v>46</v>
      </c>
      <c r="T93" s="174">
        <v>57</v>
      </c>
    </row>
    <row r="94" spans="1:20" hidden="1" x14ac:dyDescent="0.25">
      <c r="A94" s="29"/>
      <c r="L94" s="115">
        <v>47</v>
      </c>
      <c r="M94" s="110" t="str">
        <f t="shared" si="10"/>
        <v>VFD on Dairy Vacuum Pumps</v>
      </c>
      <c r="N94" s="113" t="str">
        <f>'VFD on Dairy Vacuum Pumps'!X14</f>
        <v/>
      </c>
      <c r="O94" s="113" t="str">
        <f>'VFD on Dairy Vacuum Pumps'!Y14</f>
        <v/>
      </c>
      <c r="P94" s="115">
        <f>'VFD on Dairy Vacuum Pumps'!M14</f>
        <v>0</v>
      </c>
      <c r="Q94" s="116" t="str">
        <f>'VFD on Dairy Vacuum Pumps'!Z14</f>
        <v/>
      </c>
      <c r="R94" s="115" t="str">
        <f t="shared" si="11"/>
        <v>47</v>
      </c>
      <c r="T94" s="174">
        <v>58</v>
      </c>
    </row>
    <row r="95" spans="1:20" hidden="1" x14ac:dyDescent="0.25">
      <c r="A95" s="29"/>
      <c r="L95" s="115">
        <v>48</v>
      </c>
      <c r="M95" s="110" t="str">
        <f t="shared" si="10"/>
        <v>VFD on Dairy Vacuum Pumps</v>
      </c>
      <c r="N95" s="113" t="str">
        <f>'VFD on Dairy Vacuum Pumps'!X15</f>
        <v/>
      </c>
      <c r="O95" s="113" t="str">
        <f>'VFD on Dairy Vacuum Pumps'!Y15</f>
        <v/>
      </c>
      <c r="P95" s="115">
        <f>'VFD on Dairy Vacuum Pumps'!M15</f>
        <v>0</v>
      </c>
      <c r="Q95" s="116" t="str">
        <f>'VFD on Dairy Vacuum Pumps'!Z15</f>
        <v/>
      </c>
      <c r="R95" s="115" t="str">
        <f t="shared" si="11"/>
        <v>48</v>
      </c>
      <c r="T95" s="174">
        <v>59</v>
      </c>
    </row>
    <row r="96" spans="1:20" hidden="1" x14ac:dyDescent="0.25">
      <c r="A96" s="29"/>
      <c r="M96" s="117" t="s">
        <v>43</v>
      </c>
      <c r="N96" s="113">
        <f>SUM(N88:N95)</f>
        <v>0</v>
      </c>
      <c r="O96" s="113">
        <f>SUM(O88:O95)</f>
        <v>0</v>
      </c>
      <c r="P96" s="121">
        <f>SUM(P88:P95)</f>
        <v>0</v>
      </c>
      <c r="Q96" s="116">
        <f>SUM(Q88:Q95)</f>
        <v>0</v>
      </c>
      <c r="T96" s="174">
        <v>60</v>
      </c>
    </row>
    <row r="97" spans="1:20" hidden="1" x14ac:dyDescent="0.25">
      <c r="A97" s="29"/>
      <c r="L97" s="109" t="s">
        <v>39</v>
      </c>
      <c r="R97" s="129" t="s">
        <v>42</v>
      </c>
      <c r="T97" s="174">
        <v>61</v>
      </c>
    </row>
    <row r="98" spans="1:20" hidden="1" x14ac:dyDescent="0.25">
      <c r="A98" s="29"/>
      <c r="L98" s="115">
        <v>49</v>
      </c>
      <c r="M98" s="110" t="str">
        <f>$M$126</f>
        <v>Heat Reclaimers</v>
      </c>
      <c r="N98" s="113" t="str">
        <f>'Heat Reclaimers'!V8</f>
        <v/>
      </c>
      <c r="O98" s="113" t="str">
        <f>'Heat Reclaimers'!W8</f>
        <v/>
      </c>
      <c r="P98" s="114">
        <f>'Heat Reclaimers'!M8</f>
        <v>0</v>
      </c>
      <c r="Q98" s="116">
        <f>'Heat Reclaimers'!X8</f>
        <v>0</v>
      </c>
      <c r="R98" s="115" t="str">
        <f>CONCATENATE($E$11, L98)</f>
        <v>49</v>
      </c>
      <c r="T98" s="174">
        <v>62</v>
      </c>
    </row>
    <row r="99" spans="1:20" hidden="1" x14ac:dyDescent="0.25">
      <c r="A99" s="29"/>
      <c r="L99" s="115">
        <v>50</v>
      </c>
      <c r="M99" s="110" t="str">
        <f t="shared" ref="M99:M105" si="12">$M$126</f>
        <v>Heat Reclaimers</v>
      </c>
      <c r="N99" s="113" t="str">
        <f>'Heat Reclaimers'!V9</f>
        <v/>
      </c>
      <c r="O99" s="113" t="str">
        <f>'Heat Reclaimers'!W9</f>
        <v/>
      </c>
      <c r="P99" s="114">
        <f>'Heat Reclaimers'!M9</f>
        <v>0</v>
      </c>
      <c r="Q99" s="116">
        <f>'Heat Reclaimers'!X9</f>
        <v>0</v>
      </c>
      <c r="R99" s="115" t="str">
        <f t="shared" ref="R99:R105" si="13">CONCATENATE($E$11, L99)</f>
        <v>50</v>
      </c>
      <c r="T99" s="174">
        <v>63</v>
      </c>
    </row>
    <row r="100" spans="1:20" hidden="1" x14ac:dyDescent="0.25">
      <c r="A100" s="29"/>
      <c r="L100" s="115">
        <v>51</v>
      </c>
      <c r="M100" s="110" t="str">
        <f t="shared" si="12"/>
        <v>Heat Reclaimers</v>
      </c>
      <c r="N100" s="113" t="str">
        <f>'Heat Reclaimers'!V10</f>
        <v/>
      </c>
      <c r="O100" s="113" t="str">
        <f>'Heat Reclaimers'!W10</f>
        <v/>
      </c>
      <c r="P100" s="114">
        <f>'Heat Reclaimers'!M10</f>
        <v>0</v>
      </c>
      <c r="Q100" s="116">
        <f>'Heat Reclaimers'!X10</f>
        <v>0</v>
      </c>
      <c r="R100" s="115" t="str">
        <f t="shared" si="13"/>
        <v>51</v>
      </c>
      <c r="T100" s="174">
        <v>64</v>
      </c>
    </row>
    <row r="101" spans="1:20" hidden="1" x14ac:dyDescent="0.25">
      <c r="A101" s="29"/>
      <c r="L101" s="115">
        <v>52</v>
      </c>
      <c r="M101" s="110" t="str">
        <f t="shared" si="12"/>
        <v>Heat Reclaimers</v>
      </c>
      <c r="N101" s="113" t="str">
        <f>'Heat Reclaimers'!V11</f>
        <v/>
      </c>
      <c r="O101" s="113" t="str">
        <f>'Heat Reclaimers'!W11</f>
        <v/>
      </c>
      <c r="P101" s="114">
        <f>'Heat Reclaimers'!M11</f>
        <v>0</v>
      </c>
      <c r="Q101" s="116">
        <f>'Heat Reclaimers'!X11</f>
        <v>0</v>
      </c>
      <c r="R101" s="115" t="str">
        <f t="shared" si="13"/>
        <v>52</v>
      </c>
    </row>
    <row r="102" spans="1:20" hidden="1" x14ac:dyDescent="0.25">
      <c r="A102" s="29"/>
      <c r="L102" s="115">
        <v>53</v>
      </c>
      <c r="M102" s="110" t="str">
        <f t="shared" si="12"/>
        <v>Heat Reclaimers</v>
      </c>
      <c r="N102" s="113" t="str">
        <f>'Heat Reclaimers'!V12</f>
        <v/>
      </c>
      <c r="O102" s="113" t="str">
        <f>'Heat Reclaimers'!W12</f>
        <v/>
      </c>
      <c r="P102" s="114">
        <f>'Heat Reclaimers'!M12</f>
        <v>0</v>
      </c>
      <c r="Q102" s="116">
        <f>'Heat Reclaimers'!X12</f>
        <v>0</v>
      </c>
      <c r="R102" s="115" t="str">
        <f t="shared" si="13"/>
        <v>53</v>
      </c>
    </row>
    <row r="103" spans="1:20" hidden="1" x14ac:dyDescent="0.25">
      <c r="A103" s="29"/>
      <c r="L103" s="115">
        <v>54</v>
      </c>
      <c r="M103" s="110" t="str">
        <f t="shared" si="12"/>
        <v>Heat Reclaimers</v>
      </c>
      <c r="N103" s="113" t="str">
        <f>'Heat Reclaimers'!V13</f>
        <v/>
      </c>
      <c r="O103" s="113" t="str">
        <f>'Heat Reclaimers'!W13</f>
        <v/>
      </c>
      <c r="P103" s="114">
        <f>'Heat Reclaimers'!M13</f>
        <v>0</v>
      </c>
      <c r="Q103" s="116">
        <f>'Heat Reclaimers'!X13</f>
        <v>0</v>
      </c>
      <c r="R103" s="115" t="str">
        <f t="shared" si="13"/>
        <v>54</v>
      </c>
    </row>
    <row r="104" spans="1:20" hidden="1" x14ac:dyDescent="0.25">
      <c r="A104" s="29"/>
      <c r="L104" s="115">
        <v>55</v>
      </c>
      <c r="M104" s="110" t="str">
        <f t="shared" si="12"/>
        <v>Heat Reclaimers</v>
      </c>
      <c r="N104" s="113" t="str">
        <f>'Heat Reclaimers'!V14</f>
        <v/>
      </c>
      <c r="O104" s="113" t="str">
        <f>'Heat Reclaimers'!W14</f>
        <v/>
      </c>
      <c r="P104" s="114">
        <f>'Heat Reclaimers'!M14</f>
        <v>0</v>
      </c>
      <c r="Q104" s="116">
        <f>'Heat Reclaimers'!X14</f>
        <v>0</v>
      </c>
      <c r="R104" s="115" t="str">
        <f t="shared" si="13"/>
        <v>55</v>
      </c>
    </row>
    <row r="105" spans="1:20" hidden="1" x14ac:dyDescent="0.25">
      <c r="A105" s="29"/>
      <c r="L105" s="115">
        <v>56</v>
      </c>
      <c r="M105" s="110" t="str">
        <f t="shared" si="12"/>
        <v>Heat Reclaimers</v>
      </c>
      <c r="N105" s="113" t="str">
        <f>'Heat Reclaimers'!V15</f>
        <v/>
      </c>
      <c r="O105" s="113" t="str">
        <f>'Heat Reclaimers'!W15</f>
        <v/>
      </c>
      <c r="P105" s="114">
        <f>'Heat Reclaimers'!M15</f>
        <v>0</v>
      </c>
      <c r="Q105" s="116">
        <f>'Heat Reclaimers'!X15</f>
        <v>0</v>
      </c>
      <c r="R105" s="115" t="str">
        <f t="shared" si="13"/>
        <v>56</v>
      </c>
    </row>
    <row r="106" spans="1:20" hidden="1" x14ac:dyDescent="0.25">
      <c r="A106" s="29"/>
      <c r="M106" s="117" t="s">
        <v>43</v>
      </c>
      <c r="N106" s="113">
        <f>SUM(N98:N105)</f>
        <v>0</v>
      </c>
      <c r="O106" s="113">
        <f>SUM(O98:O105)</f>
        <v>0</v>
      </c>
      <c r="P106" s="121">
        <f>SUM(P98:P105)</f>
        <v>0</v>
      </c>
      <c r="Q106" s="116">
        <f>SUM(Q98:Q105)</f>
        <v>0</v>
      </c>
    </row>
    <row r="107" spans="1:20" hidden="1" x14ac:dyDescent="0.25">
      <c r="A107" s="29"/>
      <c r="L107" s="109" t="s">
        <v>39</v>
      </c>
      <c r="R107" s="129" t="s">
        <v>42</v>
      </c>
    </row>
    <row r="108" spans="1:20" hidden="1" x14ac:dyDescent="0.25">
      <c r="A108" s="29"/>
      <c r="L108" s="115">
        <v>57</v>
      </c>
      <c r="M108" s="110" t="str">
        <f>$M$127</f>
        <v>Low Pressure Irrigation System</v>
      </c>
      <c r="N108" s="113" t="str">
        <f>'Low Pressure Irrigation System'!V8</f>
        <v/>
      </c>
      <c r="O108" s="113">
        <f>'Low Pressure Irrigation System'!W8</f>
        <v>0</v>
      </c>
      <c r="P108" s="114">
        <f>'Low Pressure Irrigation System'!P8</f>
        <v>0</v>
      </c>
      <c r="Q108" s="116" t="str">
        <f>'Low Pressure Irrigation System'!X8</f>
        <v/>
      </c>
      <c r="R108" s="115" t="str">
        <f>CONCATENATE($E$11, L108)</f>
        <v>57</v>
      </c>
    </row>
    <row r="109" spans="1:20" hidden="1" x14ac:dyDescent="0.25">
      <c r="A109" s="29"/>
      <c r="L109" s="115">
        <v>58</v>
      </c>
      <c r="M109" s="110" t="str">
        <f t="shared" ref="M109:M115" si="14">$M$127</f>
        <v>Low Pressure Irrigation System</v>
      </c>
      <c r="N109" s="113" t="str">
        <f>'Low Pressure Irrigation System'!V9</f>
        <v/>
      </c>
      <c r="O109" s="113">
        <f>'Low Pressure Irrigation System'!W9</f>
        <v>0</v>
      </c>
      <c r="P109" s="114">
        <f>'Low Pressure Irrigation System'!P9</f>
        <v>0</v>
      </c>
      <c r="Q109" s="116" t="str">
        <f>'Low Pressure Irrigation System'!X9</f>
        <v/>
      </c>
      <c r="R109" s="115" t="str">
        <f t="shared" ref="R109:R115" si="15">CONCATENATE($E$11, L109)</f>
        <v>58</v>
      </c>
    </row>
    <row r="110" spans="1:20" hidden="1" x14ac:dyDescent="0.25">
      <c r="A110" s="29"/>
      <c r="L110" s="115">
        <v>59</v>
      </c>
      <c r="M110" s="110" t="str">
        <f t="shared" si="14"/>
        <v>Low Pressure Irrigation System</v>
      </c>
      <c r="N110" s="113" t="str">
        <f>'Low Pressure Irrigation System'!V10</f>
        <v/>
      </c>
      <c r="O110" s="113">
        <f>'Low Pressure Irrigation System'!W10</f>
        <v>0</v>
      </c>
      <c r="P110" s="114">
        <f>'Low Pressure Irrigation System'!P10</f>
        <v>0</v>
      </c>
      <c r="Q110" s="116" t="str">
        <f>'Low Pressure Irrigation System'!X10</f>
        <v/>
      </c>
      <c r="R110" s="115" t="str">
        <f t="shared" si="15"/>
        <v>59</v>
      </c>
    </row>
    <row r="111" spans="1:20" hidden="1" x14ac:dyDescent="0.25">
      <c r="A111" s="29"/>
      <c r="L111" s="115">
        <v>60</v>
      </c>
      <c r="M111" s="110" t="str">
        <f t="shared" si="14"/>
        <v>Low Pressure Irrigation System</v>
      </c>
      <c r="N111" s="113" t="str">
        <f>'Low Pressure Irrigation System'!V11</f>
        <v/>
      </c>
      <c r="O111" s="113">
        <f>'Low Pressure Irrigation System'!W11</f>
        <v>0</v>
      </c>
      <c r="P111" s="114">
        <f>'Low Pressure Irrigation System'!P11</f>
        <v>0</v>
      </c>
      <c r="Q111" s="116" t="str">
        <f>'Low Pressure Irrigation System'!X11</f>
        <v/>
      </c>
      <c r="R111" s="115" t="str">
        <f t="shared" si="15"/>
        <v>60</v>
      </c>
    </row>
    <row r="112" spans="1:20" hidden="1" x14ac:dyDescent="0.25">
      <c r="A112" s="29"/>
      <c r="L112" s="115">
        <v>61</v>
      </c>
      <c r="M112" s="110" t="str">
        <f t="shared" si="14"/>
        <v>Low Pressure Irrigation System</v>
      </c>
      <c r="N112" s="113" t="str">
        <f>'Low Pressure Irrigation System'!V12</f>
        <v/>
      </c>
      <c r="O112" s="113">
        <f>'Low Pressure Irrigation System'!W12</f>
        <v>0</v>
      </c>
      <c r="P112" s="114">
        <f>'Low Pressure Irrigation System'!P12</f>
        <v>0</v>
      </c>
      <c r="Q112" s="116" t="str">
        <f>'Low Pressure Irrigation System'!X12</f>
        <v/>
      </c>
      <c r="R112" s="115" t="str">
        <f t="shared" si="15"/>
        <v>61</v>
      </c>
    </row>
    <row r="113" spans="1:18" hidden="1" x14ac:dyDescent="0.25">
      <c r="A113" s="29"/>
      <c r="L113" s="115">
        <v>62</v>
      </c>
      <c r="M113" s="110" t="str">
        <f t="shared" si="14"/>
        <v>Low Pressure Irrigation System</v>
      </c>
      <c r="N113" s="113" t="str">
        <f>'Low Pressure Irrigation System'!V13</f>
        <v/>
      </c>
      <c r="O113" s="113">
        <f>'Low Pressure Irrigation System'!W13</f>
        <v>0</v>
      </c>
      <c r="P113" s="114">
        <f>'Low Pressure Irrigation System'!P13</f>
        <v>0</v>
      </c>
      <c r="Q113" s="116" t="str">
        <f>'Low Pressure Irrigation System'!X13</f>
        <v/>
      </c>
      <c r="R113" s="115" t="str">
        <f t="shared" si="15"/>
        <v>62</v>
      </c>
    </row>
    <row r="114" spans="1:18" hidden="1" x14ac:dyDescent="0.25">
      <c r="A114" s="29"/>
      <c r="L114" s="115">
        <v>63</v>
      </c>
      <c r="M114" s="110" t="str">
        <f t="shared" si="14"/>
        <v>Low Pressure Irrigation System</v>
      </c>
      <c r="N114" s="113" t="str">
        <f>'Low Pressure Irrigation System'!V14</f>
        <v/>
      </c>
      <c r="O114" s="113">
        <f>'Low Pressure Irrigation System'!W14</f>
        <v>0</v>
      </c>
      <c r="P114" s="114">
        <f>'Low Pressure Irrigation System'!P14</f>
        <v>0</v>
      </c>
      <c r="Q114" s="116" t="str">
        <f>'Low Pressure Irrigation System'!X14</f>
        <v/>
      </c>
      <c r="R114" s="115" t="str">
        <f t="shared" si="15"/>
        <v>63</v>
      </c>
    </row>
    <row r="115" spans="1:18" hidden="1" x14ac:dyDescent="0.25">
      <c r="A115" s="29"/>
      <c r="L115" s="115">
        <v>64</v>
      </c>
      <c r="M115" s="110" t="str">
        <f t="shared" si="14"/>
        <v>Low Pressure Irrigation System</v>
      </c>
      <c r="N115" s="113" t="str">
        <f>'Low Pressure Irrigation System'!V15</f>
        <v/>
      </c>
      <c r="O115" s="113">
        <f>'Low Pressure Irrigation System'!W15</f>
        <v>0</v>
      </c>
      <c r="P115" s="114">
        <f>'Low Pressure Irrigation System'!P15</f>
        <v>0</v>
      </c>
      <c r="Q115" s="116" t="str">
        <f>'Low Pressure Irrigation System'!X15</f>
        <v/>
      </c>
      <c r="R115" s="115" t="str">
        <f t="shared" si="15"/>
        <v>64</v>
      </c>
    </row>
    <row r="116" spans="1:18" hidden="1" x14ac:dyDescent="0.25">
      <c r="A116" s="29"/>
      <c r="M116" s="117" t="s">
        <v>43</v>
      </c>
      <c r="N116" s="113">
        <f>SUM(N108:N115)</f>
        <v>0</v>
      </c>
      <c r="O116" s="113">
        <f>SUM(O108:O115)</f>
        <v>0</v>
      </c>
      <c r="P116" s="121">
        <f>SUM(P108:P115)</f>
        <v>0</v>
      </c>
      <c r="Q116" s="116">
        <f>SUM(Q108:Q115)</f>
        <v>0</v>
      </c>
    </row>
    <row r="117" spans="1:18" hidden="1" x14ac:dyDescent="0.25">
      <c r="A117" s="29"/>
    </row>
    <row r="118" spans="1:18" hidden="1" x14ac:dyDescent="0.25">
      <c r="A118" s="29"/>
    </row>
    <row r="119" spans="1:18" hidden="1" x14ac:dyDescent="0.25">
      <c r="A119" s="29"/>
      <c r="M119" s="109" t="s">
        <v>40</v>
      </c>
      <c r="N119" s="109" t="s">
        <v>44</v>
      </c>
    </row>
    <row r="120" spans="1:18" hidden="1" x14ac:dyDescent="0.25">
      <c r="A120" s="29"/>
      <c r="M120" s="110" t="s">
        <v>30</v>
      </c>
      <c r="N120" s="110" t="s">
        <v>45</v>
      </c>
    </row>
    <row r="121" spans="1:18" hidden="1" x14ac:dyDescent="0.25">
      <c r="A121" s="29"/>
      <c r="M121" s="110" t="s">
        <v>31</v>
      </c>
      <c r="N121" s="110" t="s">
        <v>46</v>
      </c>
    </row>
    <row r="122" spans="1:18" hidden="1" x14ac:dyDescent="0.25">
      <c r="A122" s="29"/>
      <c r="M122" s="110" t="s">
        <v>32</v>
      </c>
      <c r="N122" s="110" t="s">
        <v>47</v>
      </c>
    </row>
    <row r="123" spans="1:18" hidden="1" x14ac:dyDescent="0.25">
      <c r="A123" s="29"/>
      <c r="M123" s="110" t="s">
        <v>48</v>
      </c>
      <c r="N123" s="110" t="s">
        <v>49</v>
      </c>
    </row>
    <row r="124" spans="1:18" hidden="1" x14ac:dyDescent="0.25">
      <c r="A124" s="29"/>
      <c r="M124" s="110" t="s">
        <v>34</v>
      </c>
      <c r="N124" s="110" t="s">
        <v>50</v>
      </c>
    </row>
    <row r="125" spans="1:18" hidden="1" x14ac:dyDescent="0.25">
      <c r="A125" s="29"/>
      <c r="M125" s="110" t="s">
        <v>35</v>
      </c>
      <c r="N125" s="110" t="s">
        <v>51</v>
      </c>
    </row>
    <row r="126" spans="1:18" hidden="1" x14ac:dyDescent="0.25">
      <c r="A126" s="29"/>
      <c r="M126" s="110" t="s">
        <v>36</v>
      </c>
      <c r="N126" s="110" t="s">
        <v>52</v>
      </c>
    </row>
    <row r="127" spans="1:18" hidden="1" x14ac:dyDescent="0.25">
      <c r="A127" s="29"/>
      <c r="M127" s="110" t="s">
        <v>37</v>
      </c>
      <c r="N127" s="110" t="s">
        <v>53</v>
      </c>
    </row>
  </sheetData>
  <sheetProtection algorithmName="SHA-512" hashValue="PiFDAalTbTWo6mA92OXLZxao/NftFQmn3KYZNQqIUi/kIxZuvUZjlIgmte7pgCRBV9fQpGKqnUYIkkI4WKsrJw==" saltValue="RZzmPdxyCzN4JEHJpRCx6A==" spinCount="100000" sheet="1" selectLockedCells="1"/>
  <mergeCells count="26">
    <mergeCell ref="B18:C18"/>
    <mergeCell ref="B23:D23"/>
    <mergeCell ref="B20:D20"/>
    <mergeCell ref="B22:D22"/>
    <mergeCell ref="B30:H30"/>
    <mergeCell ref="B24:D24"/>
    <mergeCell ref="B25:D25"/>
    <mergeCell ref="B26:D26"/>
    <mergeCell ref="B27:D27"/>
    <mergeCell ref="B28:D28"/>
    <mergeCell ref="B21:D21"/>
    <mergeCell ref="B2:H4"/>
    <mergeCell ref="B8:D8"/>
    <mergeCell ref="E8:H8"/>
    <mergeCell ref="B9:D9"/>
    <mergeCell ref="E9:H9"/>
    <mergeCell ref="B6:H6"/>
    <mergeCell ref="B16:E16"/>
    <mergeCell ref="B14:E14"/>
    <mergeCell ref="B15:E15"/>
    <mergeCell ref="B10:D10"/>
    <mergeCell ref="E11:H11"/>
    <mergeCell ref="B12:D12"/>
    <mergeCell ref="E12:H12"/>
    <mergeCell ref="B11:D11"/>
    <mergeCell ref="E10:H10"/>
  </mergeCells>
  <conditionalFormatting sqref="E24 G24 F24:F25 H24:H28">
    <cfRule type="expression" dxfId="23" priority="3">
      <formula>IF($H$24="ERROR", TRUE, FALSE)</formula>
    </cfRule>
  </conditionalFormatting>
  <conditionalFormatting sqref="E25 G25 H25:H28">
    <cfRule type="expression" dxfId="22" priority="4">
      <formula>IF($H$25="ERROR", TRUE, FALSE)</formula>
    </cfRule>
  </conditionalFormatting>
  <conditionalFormatting sqref="E23:G23 H23:H28">
    <cfRule type="expression" dxfId="21" priority="2">
      <formula>IF($H$23="ERROR", TRUE, FALSE)</formula>
    </cfRule>
  </conditionalFormatting>
  <conditionalFormatting sqref="E26:G26 H26:H28">
    <cfRule type="expression" dxfId="20" priority="5">
      <formula>IF($H$26="ERROR", TRUE, FALSE)</formula>
    </cfRule>
  </conditionalFormatting>
  <conditionalFormatting sqref="E27:G27 H27:H28">
    <cfRule type="expression" dxfId="19" priority="6">
      <formula>IF($H$27="ERROR", TRUE, FALSE)</formula>
    </cfRule>
  </conditionalFormatting>
  <conditionalFormatting sqref="E21:H21">
    <cfRule type="expression" dxfId="18" priority="12">
      <formula>IF($H21="ERROR", TRUE, FALSE)</formula>
    </cfRule>
  </conditionalFormatting>
  <conditionalFormatting sqref="E22:H22">
    <cfRule type="expression" dxfId="17" priority="13">
      <formula>IF($H$22="ERROR", TRUE, FALSE)</formula>
    </cfRule>
  </conditionalFormatting>
  <conditionalFormatting sqref="E28:H28">
    <cfRule type="expression" dxfId="16" priority="7">
      <formula>IF($H$28="ERROR", TRUE, FALSE)</formula>
    </cfRule>
  </conditionalFormatting>
  <conditionalFormatting sqref="H21">
    <cfRule type="expression" dxfId="15" priority="36">
      <formula>AND($F14&lt;=0,#REF!&lt;0)</formula>
    </cfRule>
  </conditionalFormatting>
  <conditionalFormatting sqref="H22">
    <cfRule type="expression" dxfId="14" priority="39">
      <formula>AND($F15&lt;=0,$F16&lt;0)</formula>
    </cfRule>
  </conditionalFormatting>
  <conditionalFormatting sqref="H23">
    <cfRule type="expression" dxfId="13" priority="19">
      <formula>AND(#REF!&lt;=0,$E17&lt;0)</formula>
    </cfRule>
  </conditionalFormatting>
  <conditionalFormatting sqref="H26:H28">
    <cfRule type="expression" dxfId="12" priority="58">
      <formula>AND($F20&lt;=0,$F22&lt;0)</formula>
    </cfRule>
  </conditionalFormatting>
  <conditionalFormatting sqref="H25">
    <cfRule type="expression" dxfId="11" priority="57">
      <formula>AND($E17&lt;=0,$F21&lt;0)</formula>
    </cfRule>
  </conditionalFormatting>
  <conditionalFormatting sqref="H24">
    <cfRule type="expression" dxfId="10" priority="67">
      <formula>AND($F16&lt;=0,$F20&lt;0)</formula>
    </cfRule>
  </conditionalFormatting>
  <conditionalFormatting sqref="D18">
    <cfRule type="cellIs" dxfId="0" priority="1" operator="equal">
      <formula>"Penelec - LCI"</formula>
    </cfRule>
  </conditionalFormatting>
  <dataValidations count="1">
    <dataValidation type="list" allowBlank="1" showInputMessage="1" showErrorMessage="1" sqref="D18" xr:uid="{1DAA8AE7-6DD0-4466-A86D-E3C6BAD27B07}">
      <formula1>$K$11:$K$12</formula1>
    </dataValidation>
  </dataValidations>
  <hyperlinks>
    <hyperlink ref="B21:D21" location="'Milker Takeoffs'!A1" display="Automatic Milker Takeoffs" xr:uid="{00000000-0004-0000-0100-000000000000}"/>
    <hyperlink ref="B22:D22" location="'Dairy Scroll Compressors'!A1" display="Dairy Scroll Compressors" xr:uid="{00000000-0004-0000-0100-000001000000}"/>
    <hyperlink ref="B23:D23" location="'HE Ventilation Fans'!A1" display="High Efficiency Ventilation Fans" xr:uid="{00000000-0004-0000-0100-000002000000}"/>
    <hyperlink ref="B24:D24" location="'High Volume Low Speed Fans'!A1" display="High Volume Low Speed Fans" xr:uid="{00000000-0004-0000-0100-000003000000}"/>
    <hyperlink ref="B25:D25" location="'Livestock Waterer'!A1" display="Livestock Waterer" xr:uid="{00000000-0004-0000-0100-000004000000}"/>
    <hyperlink ref="B26:D26" location="'VFD on Dairy Vacuum Pumps'!A1" display="VFD on Dairy Vacuum Pumps" xr:uid="{00000000-0004-0000-0100-000005000000}"/>
    <hyperlink ref="B27:D27" location="'Heat Reclaimers'!A1" display="Heat Reclaimers" xr:uid="{00000000-0004-0000-0100-000006000000}"/>
    <hyperlink ref="B28:D28" location="'Low Pressure Irrigation System'!A1" display="Low Pressure Irrigation System" xr:uid="{00000000-0004-0000-0100-000007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249977111117893"/>
  </sheetPr>
  <dimension ref="A1:B2389"/>
  <sheetViews>
    <sheetView workbookViewId="0">
      <selection activeCell="J28" sqref="J28"/>
    </sheetView>
  </sheetViews>
  <sheetFormatPr defaultRowHeight="15" x14ac:dyDescent="0.25"/>
  <cols>
    <col min="1" max="1" width="8.7109375" bestFit="1" customWidth="1"/>
    <col min="2" max="2" width="18.7109375" bestFit="1" customWidth="1"/>
  </cols>
  <sheetData>
    <row r="1" spans="1:2" x14ac:dyDescent="0.25">
      <c r="A1" s="41" t="s">
        <v>54</v>
      </c>
      <c r="B1" s="41" t="s">
        <v>55</v>
      </c>
    </row>
    <row r="2" spans="1:2" x14ac:dyDescent="0.25">
      <c r="A2" s="45">
        <v>15001</v>
      </c>
      <c r="B2" s="45" t="s">
        <v>56</v>
      </c>
    </row>
    <row r="3" spans="1:2" x14ac:dyDescent="0.25">
      <c r="A3" s="45">
        <v>15003</v>
      </c>
      <c r="B3" s="45" t="s">
        <v>56</v>
      </c>
    </row>
    <row r="4" spans="1:2" x14ac:dyDescent="0.25">
      <c r="A4" s="45">
        <v>15004</v>
      </c>
      <c r="B4" s="45" t="s">
        <v>56</v>
      </c>
    </row>
    <row r="5" spans="1:2" x14ac:dyDescent="0.25">
      <c r="A5" s="45">
        <v>15005</v>
      </c>
      <c r="B5" s="45" t="s">
        <v>56</v>
      </c>
    </row>
    <row r="6" spans="1:2" x14ac:dyDescent="0.25">
      <c r="A6" s="45">
        <v>15006</v>
      </c>
      <c r="B6" s="45" t="s">
        <v>56</v>
      </c>
    </row>
    <row r="7" spans="1:2" x14ac:dyDescent="0.25">
      <c r="A7" s="45">
        <v>15007</v>
      </c>
      <c r="B7" s="45" t="s">
        <v>56</v>
      </c>
    </row>
    <row r="8" spans="1:2" x14ac:dyDescent="0.25">
      <c r="A8" s="45">
        <v>15009</v>
      </c>
      <c r="B8" s="45" t="s">
        <v>56</v>
      </c>
    </row>
    <row r="9" spans="1:2" x14ac:dyDescent="0.25">
      <c r="A9" s="45">
        <v>15010</v>
      </c>
      <c r="B9" s="45" t="s">
        <v>56</v>
      </c>
    </row>
    <row r="10" spans="1:2" x14ac:dyDescent="0.25">
      <c r="A10" s="45">
        <v>15012</v>
      </c>
      <c r="B10" s="45" t="s">
        <v>56</v>
      </c>
    </row>
    <row r="11" spans="1:2" x14ac:dyDescent="0.25">
      <c r="A11" s="45">
        <v>15014</v>
      </c>
      <c r="B11" s="45" t="s">
        <v>56</v>
      </c>
    </row>
    <row r="12" spans="1:2" x14ac:dyDescent="0.25">
      <c r="A12" s="45">
        <v>15015</v>
      </c>
      <c r="B12" s="45" t="s">
        <v>56</v>
      </c>
    </row>
    <row r="13" spans="1:2" x14ac:dyDescent="0.25">
      <c r="A13" s="45">
        <v>15017</v>
      </c>
      <c r="B13" s="45" t="s">
        <v>56</v>
      </c>
    </row>
    <row r="14" spans="1:2" x14ac:dyDescent="0.25">
      <c r="A14" s="45">
        <v>15018</v>
      </c>
      <c r="B14" s="45" t="s">
        <v>56</v>
      </c>
    </row>
    <row r="15" spans="1:2" x14ac:dyDescent="0.25">
      <c r="A15" s="45">
        <v>15019</v>
      </c>
      <c r="B15" s="45" t="s">
        <v>56</v>
      </c>
    </row>
    <row r="16" spans="1:2" x14ac:dyDescent="0.25">
      <c r="A16" s="45">
        <v>15020</v>
      </c>
      <c r="B16" s="45" t="s">
        <v>56</v>
      </c>
    </row>
    <row r="17" spans="1:2" x14ac:dyDescent="0.25">
      <c r="A17" s="45">
        <v>15021</v>
      </c>
      <c r="B17" s="45" t="s">
        <v>56</v>
      </c>
    </row>
    <row r="18" spans="1:2" x14ac:dyDescent="0.25">
      <c r="A18" s="45">
        <v>15022</v>
      </c>
      <c r="B18" s="45" t="s">
        <v>56</v>
      </c>
    </row>
    <row r="19" spans="1:2" x14ac:dyDescent="0.25">
      <c r="A19" s="45">
        <v>15024</v>
      </c>
      <c r="B19" s="45" t="s">
        <v>56</v>
      </c>
    </row>
    <row r="20" spans="1:2" x14ac:dyDescent="0.25">
      <c r="A20" s="45">
        <v>15025</v>
      </c>
      <c r="B20" s="45" t="s">
        <v>56</v>
      </c>
    </row>
    <row r="21" spans="1:2" x14ac:dyDescent="0.25">
      <c r="A21" s="45">
        <v>15026</v>
      </c>
      <c r="B21" s="45" t="s">
        <v>56</v>
      </c>
    </row>
    <row r="22" spans="1:2" x14ac:dyDescent="0.25">
      <c r="A22" s="45">
        <v>15027</v>
      </c>
      <c r="B22" s="45" t="s">
        <v>56</v>
      </c>
    </row>
    <row r="23" spans="1:2" x14ac:dyDescent="0.25">
      <c r="A23" s="45">
        <v>15028</v>
      </c>
      <c r="B23" s="45" t="s">
        <v>56</v>
      </c>
    </row>
    <row r="24" spans="1:2" x14ac:dyDescent="0.25">
      <c r="A24" s="45">
        <v>15030</v>
      </c>
      <c r="B24" s="45" t="s">
        <v>56</v>
      </c>
    </row>
    <row r="25" spans="1:2" x14ac:dyDescent="0.25">
      <c r="A25" s="45">
        <v>15031</v>
      </c>
      <c r="B25" s="45" t="s">
        <v>56</v>
      </c>
    </row>
    <row r="26" spans="1:2" x14ac:dyDescent="0.25">
      <c r="A26" s="45">
        <v>15032</v>
      </c>
      <c r="B26" s="45" t="s">
        <v>56</v>
      </c>
    </row>
    <row r="27" spans="1:2" x14ac:dyDescent="0.25">
      <c r="A27" s="45">
        <v>15033</v>
      </c>
      <c r="B27" s="45" t="s">
        <v>56</v>
      </c>
    </row>
    <row r="28" spans="1:2" x14ac:dyDescent="0.25">
      <c r="A28" s="45">
        <v>15034</v>
      </c>
      <c r="B28" s="45" t="s">
        <v>56</v>
      </c>
    </row>
    <row r="29" spans="1:2" x14ac:dyDescent="0.25">
      <c r="A29" s="45">
        <v>15035</v>
      </c>
      <c r="B29" s="45" t="s">
        <v>56</v>
      </c>
    </row>
    <row r="30" spans="1:2" x14ac:dyDescent="0.25">
      <c r="A30" s="45">
        <v>15036</v>
      </c>
      <c r="B30" s="45" t="s">
        <v>56</v>
      </c>
    </row>
    <row r="31" spans="1:2" x14ac:dyDescent="0.25">
      <c r="A31" s="45">
        <v>15037</v>
      </c>
      <c r="B31" s="45" t="s">
        <v>56</v>
      </c>
    </row>
    <row r="32" spans="1:2" x14ac:dyDescent="0.25">
      <c r="A32" s="45">
        <v>15038</v>
      </c>
      <c r="B32" s="45" t="s">
        <v>56</v>
      </c>
    </row>
    <row r="33" spans="1:2" x14ac:dyDescent="0.25">
      <c r="A33" s="45">
        <v>15042</v>
      </c>
      <c r="B33" s="45" t="s">
        <v>56</v>
      </c>
    </row>
    <row r="34" spans="1:2" x14ac:dyDescent="0.25">
      <c r="A34" s="45">
        <v>15043</v>
      </c>
      <c r="B34" s="45" t="s">
        <v>56</v>
      </c>
    </row>
    <row r="35" spans="1:2" x14ac:dyDescent="0.25">
      <c r="A35" s="45">
        <v>15044</v>
      </c>
      <c r="B35" s="45" t="s">
        <v>56</v>
      </c>
    </row>
    <row r="36" spans="1:2" x14ac:dyDescent="0.25">
      <c r="A36" s="45">
        <v>15045</v>
      </c>
      <c r="B36" s="45" t="s">
        <v>56</v>
      </c>
    </row>
    <row r="37" spans="1:2" x14ac:dyDescent="0.25">
      <c r="A37" s="45">
        <v>15046</v>
      </c>
      <c r="B37" s="45" t="s">
        <v>56</v>
      </c>
    </row>
    <row r="38" spans="1:2" x14ac:dyDescent="0.25">
      <c r="A38" s="45">
        <v>15047</v>
      </c>
      <c r="B38" s="45" t="s">
        <v>56</v>
      </c>
    </row>
    <row r="39" spans="1:2" x14ac:dyDescent="0.25">
      <c r="A39" s="45">
        <v>15049</v>
      </c>
      <c r="B39" s="45" t="s">
        <v>56</v>
      </c>
    </row>
    <row r="40" spans="1:2" x14ac:dyDescent="0.25">
      <c r="A40" s="45">
        <v>15050</v>
      </c>
      <c r="B40" s="45" t="s">
        <v>56</v>
      </c>
    </row>
    <row r="41" spans="1:2" x14ac:dyDescent="0.25">
      <c r="A41" s="45">
        <v>15051</v>
      </c>
      <c r="B41" s="45" t="s">
        <v>56</v>
      </c>
    </row>
    <row r="42" spans="1:2" x14ac:dyDescent="0.25">
      <c r="A42" s="45">
        <v>15052</v>
      </c>
      <c r="B42" s="45" t="s">
        <v>56</v>
      </c>
    </row>
    <row r="43" spans="1:2" x14ac:dyDescent="0.25">
      <c r="A43" s="45">
        <v>15053</v>
      </c>
      <c r="B43" s="45" t="s">
        <v>56</v>
      </c>
    </row>
    <row r="44" spans="1:2" x14ac:dyDescent="0.25">
      <c r="A44" s="45">
        <v>15054</v>
      </c>
      <c r="B44" s="45" t="s">
        <v>56</v>
      </c>
    </row>
    <row r="45" spans="1:2" x14ac:dyDescent="0.25">
      <c r="A45" s="45">
        <v>15055</v>
      </c>
      <c r="B45" s="45" t="s">
        <v>56</v>
      </c>
    </row>
    <row r="46" spans="1:2" x14ac:dyDescent="0.25">
      <c r="A46" s="45">
        <v>15056</v>
      </c>
      <c r="B46" s="45" t="s">
        <v>56</v>
      </c>
    </row>
    <row r="47" spans="1:2" x14ac:dyDescent="0.25">
      <c r="A47" s="45">
        <v>15057</v>
      </c>
      <c r="B47" s="45" t="s">
        <v>56</v>
      </c>
    </row>
    <row r="48" spans="1:2" x14ac:dyDescent="0.25">
      <c r="A48" s="45">
        <v>15059</v>
      </c>
      <c r="B48" s="45" t="s">
        <v>56</v>
      </c>
    </row>
    <row r="49" spans="1:2" x14ac:dyDescent="0.25">
      <c r="A49" s="45">
        <v>15060</v>
      </c>
      <c r="B49" s="45" t="s">
        <v>56</v>
      </c>
    </row>
    <row r="50" spans="1:2" x14ac:dyDescent="0.25">
      <c r="A50" s="45">
        <v>15061</v>
      </c>
      <c r="B50" s="45" t="s">
        <v>56</v>
      </c>
    </row>
    <row r="51" spans="1:2" x14ac:dyDescent="0.25">
      <c r="A51" s="45">
        <v>15062</v>
      </c>
      <c r="B51" s="45" t="s">
        <v>56</v>
      </c>
    </row>
    <row r="52" spans="1:2" x14ac:dyDescent="0.25">
      <c r="A52" s="45">
        <v>15063</v>
      </c>
      <c r="B52" s="45" t="s">
        <v>56</v>
      </c>
    </row>
    <row r="53" spans="1:2" x14ac:dyDescent="0.25">
      <c r="A53" s="45">
        <v>15064</v>
      </c>
      <c r="B53" s="45" t="s">
        <v>56</v>
      </c>
    </row>
    <row r="54" spans="1:2" x14ac:dyDescent="0.25">
      <c r="A54" s="45">
        <v>15065</v>
      </c>
      <c r="B54" s="45" t="s">
        <v>56</v>
      </c>
    </row>
    <row r="55" spans="1:2" x14ac:dyDescent="0.25">
      <c r="A55" s="45">
        <v>15066</v>
      </c>
      <c r="B55" s="45" t="s">
        <v>56</v>
      </c>
    </row>
    <row r="56" spans="1:2" x14ac:dyDescent="0.25">
      <c r="A56" s="45">
        <v>15067</v>
      </c>
      <c r="B56" s="45" t="s">
        <v>56</v>
      </c>
    </row>
    <row r="57" spans="1:2" x14ac:dyDescent="0.25">
      <c r="A57" s="45">
        <v>15068</v>
      </c>
      <c r="B57" s="45" t="s">
        <v>56</v>
      </c>
    </row>
    <row r="58" spans="1:2" x14ac:dyDescent="0.25">
      <c r="A58" s="45">
        <v>15069</v>
      </c>
      <c r="B58" s="45" t="s">
        <v>56</v>
      </c>
    </row>
    <row r="59" spans="1:2" x14ac:dyDescent="0.25">
      <c r="A59" s="45">
        <v>15071</v>
      </c>
      <c r="B59" s="45" t="s">
        <v>56</v>
      </c>
    </row>
    <row r="60" spans="1:2" x14ac:dyDescent="0.25">
      <c r="A60" s="45">
        <v>15072</v>
      </c>
      <c r="B60" s="45" t="s">
        <v>56</v>
      </c>
    </row>
    <row r="61" spans="1:2" x14ac:dyDescent="0.25">
      <c r="A61" s="45">
        <v>15074</v>
      </c>
      <c r="B61" s="45" t="s">
        <v>56</v>
      </c>
    </row>
    <row r="62" spans="1:2" x14ac:dyDescent="0.25">
      <c r="A62" s="45">
        <v>15075</v>
      </c>
      <c r="B62" s="45" t="s">
        <v>56</v>
      </c>
    </row>
    <row r="63" spans="1:2" x14ac:dyDescent="0.25">
      <c r="A63" s="45">
        <v>15076</v>
      </c>
      <c r="B63" s="45" t="s">
        <v>56</v>
      </c>
    </row>
    <row r="64" spans="1:2" x14ac:dyDescent="0.25">
      <c r="A64" s="45">
        <v>15077</v>
      </c>
      <c r="B64" s="45" t="s">
        <v>56</v>
      </c>
    </row>
    <row r="65" spans="1:2" x14ac:dyDescent="0.25">
      <c r="A65" s="45">
        <v>15078</v>
      </c>
      <c r="B65" s="45" t="s">
        <v>56</v>
      </c>
    </row>
    <row r="66" spans="1:2" x14ac:dyDescent="0.25">
      <c r="A66" s="45">
        <v>15081</v>
      </c>
      <c r="B66" s="45" t="s">
        <v>56</v>
      </c>
    </row>
    <row r="67" spans="1:2" x14ac:dyDescent="0.25">
      <c r="A67" s="45">
        <v>15082</v>
      </c>
      <c r="B67" s="45" t="s">
        <v>56</v>
      </c>
    </row>
    <row r="68" spans="1:2" x14ac:dyDescent="0.25">
      <c r="A68" s="45">
        <v>15083</v>
      </c>
      <c r="B68" s="45" t="s">
        <v>56</v>
      </c>
    </row>
    <row r="69" spans="1:2" x14ac:dyDescent="0.25">
      <c r="A69" s="45">
        <v>15084</v>
      </c>
      <c r="B69" s="45" t="s">
        <v>56</v>
      </c>
    </row>
    <row r="70" spans="1:2" x14ac:dyDescent="0.25">
      <c r="A70" s="45">
        <v>15085</v>
      </c>
      <c r="B70" s="45" t="s">
        <v>56</v>
      </c>
    </row>
    <row r="71" spans="1:2" x14ac:dyDescent="0.25">
      <c r="A71" s="45">
        <v>15086</v>
      </c>
      <c r="B71" s="45" t="s">
        <v>56</v>
      </c>
    </row>
    <row r="72" spans="1:2" x14ac:dyDescent="0.25">
      <c r="A72" s="45">
        <v>15087</v>
      </c>
      <c r="B72" s="45" t="s">
        <v>56</v>
      </c>
    </row>
    <row r="73" spans="1:2" x14ac:dyDescent="0.25">
      <c r="A73" s="45">
        <v>15088</v>
      </c>
      <c r="B73" s="45" t="s">
        <v>56</v>
      </c>
    </row>
    <row r="74" spans="1:2" x14ac:dyDescent="0.25">
      <c r="A74" s="45">
        <v>15089</v>
      </c>
      <c r="B74" s="45" t="s">
        <v>56</v>
      </c>
    </row>
    <row r="75" spans="1:2" x14ac:dyDescent="0.25">
      <c r="A75" s="45">
        <v>15090</v>
      </c>
      <c r="B75" s="45" t="s">
        <v>56</v>
      </c>
    </row>
    <row r="76" spans="1:2" x14ac:dyDescent="0.25">
      <c r="A76" s="45">
        <v>15091</v>
      </c>
      <c r="B76" s="45" t="s">
        <v>56</v>
      </c>
    </row>
    <row r="77" spans="1:2" x14ac:dyDescent="0.25">
      <c r="A77" s="45">
        <v>15095</v>
      </c>
      <c r="B77" s="45" t="s">
        <v>56</v>
      </c>
    </row>
    <row r="78" spans="1:2" x14ac:dyDescent="0.25">
      <c r="A78" s="45">
        <v>15096</v>
      </c>
      <c r="B78" s="45" t="s">
        <v>56</v>
      </c>
    </row>
    <row r="79" spans="1:2" x14ac:dyDescent="0.25">
      <c r="A79" s="45">
        <v>15101</v>
      </c>
      <c r="B79" s="45" t="s">
        <v>56</v>
      </c>
    </row>
    <row r="80" spans="1:2" x14ac:dyDescent="0.25">
      <c r="A80" s="45">
        <v>15102</v>
      </c>
      <c r="B80" s="45" t="s">
        <v>56</v>
      </c>
    </row>
    <row r="81" spans="1:2" x14ac:dyDescent="0.25">
      <c r="A81" s="45">
        <v>15104</v>
      </c>
      <c r="B81" s="45" t="s">
        <v>56</v>
      </c>
    </row>
    <row r="82" spans="1:2" x14ac:dyDescent="0.25">
      <c r="A82" s="45">
        <v>15106</v>
      </c>
      <c r="B82" s="45" t="s">
        <v>56</v>
      </c>
    </row>
    <row r="83" spans="1:2" x14ac:dyDescent="0.25">
      <c r="A83" s="45">
        <v>15108</v>
      </c>
      <c r="B83" s="45" t="s">
        <v>56</v>
      </c>
    </row>
    <row r="84" spans="1:2" x14ac:dyDescent="0.25">
      <c r="A84" s="45">
        <v>15110</v>
      </c>
      <c r="B84" s="45" t="s">
        <v>56</v>
      </c>
    </row>
    <row r="85" spans="1:2" x14ac:dyDescent="0.25">
      <c r="A85" s="45">
        <v>15112</v>
      </c>
      <c r="B85" s="45" t="s">
        <v>56</v>
      </c>
    </row>
    <row r="86" spans="1:2" x14ac:dyDescent="0.25">
      <c r="A86" s="45">
        <v>15116</v>
      </c>
      <c r="B86" s="45" t="s">
        <v>56</v>
      </c>
    </row>
    <row r="87" spans="1:2" x14ac:dyDescent="0.25">
      <c r="A87" s="45">
        <v>15120</v>
      </c>
      <c r="B87" s="45" t="s">
        <v>56</v>
      </c>
    </row>
    <row r="88" spans="1:2" x14ac:dyDescent="0.25">
      <c r="A88" s="45">
        <v>15122</v>
      </c>
      <c r="B88" s="45" t="s">
        <v>56</v>
      </c>
    </row>
    <row r="89" spans="1:2" x14ac:dyDescent="0.25">
      <c r="A89" s="45">
        <v>15123</v>
      </c>
      <c r="B89" s="45" t="s">
        <v>56</v>
      </c>
    </row>
    <row r="90" spans="1:2" x14ac:dyDescent="0.25">
      <c r="A90" s="45">
        <v>15126</v>
      </c>
      <c r="B90" s="45" t="s">
        <v>56</v>
      </c>
    </row>
    <row r="91" spans="1:2" x14ac:dyDescent="0.25">
      <c r="A91" s="45">
        <v>15127</v>
      </c>
      <c r="B91" s="45" t="s">
        <v>56</v>
      </c>
    </row>
    <row r="92" spans="1:2" x14ac:dyDescent="0.25">
      <c r="A92" s="45">
        <v>15129</v>
      </c>
      <c r="B92" s="45" t="s">
        <v>56</v>
      </c>
    </row>
    <row r="93" spans="1:2" x14ac:dyDescent="0.25">
      <c r="A93" s="45">
        <v>15130</v>
      </c>
      <c r="B93" s="45" t="s">
        <v>56</v>
      </c>
    </row>
    <row r="94" spans="1:2" x14ac:dyDescent="0.25">
      <c r="A94" s="45">
        <v>15131</v>
      </c>
      <c r="B94" s="45" t="s">
        <v>56</v>
      </c>
    </row>
    <row r="95" spans="1:2" x14ac:dyDescent="0.25">
      <c r="A95" s="45">
        <v>15132</v>
      </c>
      <c r="B95" s="45" t="s">
        <v>56</v>
      </c>
    </row>
    <row r="96" spans="1:2" x14ac:dyDescent="0.25">
      <c r="A96" s="45">
        <v>15133</v>
      </c>
      <c r="B96" s="45" t="s">
        <v>56</v>
      </c>
    </row>
    <row r="97" spans="1:2" x14ac:dyDescent="0.25">
      <c r="A97" s="45">
        <v>15134</v>
      </c>
      <c r="B97" s="45" t="s">
        <v>56</v>
      </c>
    </row>
    <row r="98" spans="1:2" x14ac:dyDescent="0.25">
      <c r="A98" s="45">
        <v>15135</v>
      </c>
      <c r="B98" s="45" t="s">
        <v>56</v>
      </c>
    </row>
    <row r="99" spans="1:2" x14ac:dyDescent="0.25">
      <c r="A99" s="45">
        <v>15136</v>
      </c>
      <c r="B99" s="45" t="s">
        <v>56</v>
      </c>
    </row>
    <row r="100" spans="1:2" x14ac:dyDescent="0.25">
      <c r="A100" s="45">
        <v>15137</v>
      </c>
      <c r="B100" s="45" t="s">
        <v>56</v>
      </c>
    </row>
    <row r="101" spans="1:2" x14ac:dyDescent="0.25">
      <c r="A101" s="45">
        <v>15139</v>
      </c>
      <c r="B101" s="45" t="s">
        <v>56</v>
      </c>
    </row>
    <row r="102" spans="1:2" x14ac:dyDescent="0.25">
      <c r="A102" s="45">
        <v>15140</v>
      </c>
      <c r="B102" s="45" t="s">
        <v>56</v>
      </c>
    </row>
    <row r="103" spans="1:2" x14ac:dyDescent="0.25">
      <c r="A103" s="45">
        <v>15142</v>
      </c>
      <c r="B103" s="45" t="s">
        <v>56</v>
      </c>
    </row>
    <row r="104" spans="1:2" x14ac:dyDescent="0.25">
      <c r="A104" s="45">
        <v>15143</v>
      </c>
      <c r="B104" s="45" t="s">
        <v>56</v>
      </c>
    </row>
    <row r="105" spans="1:2" x14ac:dyDescent="0.25">
      <c r="A105" s="45">
        <v>15144</v>
      </c>
      <c r="B105" s="45" t="s">
        <v>56</v>
      </c>
    </row>
    <row r="106" spans="1:2" x14ac:dyDescent="0.25">
      <c r="A106" s="45">
        <v>15145</v>
      </c>
      <c r="B106" s="45" t="s">
        <v>56</v>
      </c>
    </row>
    <row r="107" spans="1:2" x14ac:dyDescent="0.25">
      <c r="A107" s="45">
        <v>15146</v>
      </c>
      <c r="B107" s="45" t="s">
        <v>56</v>
      </c>
    </row>
    <row r="108" spans="1:2" x14ac:dyDescent="0.25">
      <c r="A108" s="45">
        <v>15147</v>
      </c>
      <c r="B108" s="45" t="s">
        <v>56</v>
      </c>
    </row>
    <row r="109" spans="1:2" x14ac:dyDescent="0.25">
      <c r="A109" s="45">
        <v>15148</v>
      </c>
      <c r="B109" s="45" t="s">
        <v>56</v>
      </c>
    </row>
    <row r="110" spans="1:2" x14ac:dyDescent="0.25">
      <c r="A110" s="45">
        <v>15189</v>
      </c>
      <c r="B110" s="45" t="s">
        <v>56</v>
      </c>
    </row>
    <row r="111" spans="1:2" x14ac:dyDescent="0.25">
      <c r="A111" s="45">
        <v>15201</v>
      </c>
      <c r="B111" s="45" t="s">
        <v>56</v>
      </c>
    </row>
    <row r="112" spans="1:2" x14ac:dyDescent="0.25">
      <c r="A112" s="45">
        <v>15202</v>
      </c>
      <c r="B112" s="45" t="s">
        <v>56</v>
      </c>
    </row>
    <row r="113" spans="1:2" x14ac:dyDescent="0.25">
      <c r="A113" s="45">
        <v>15203</v>
      </c>
      <c r="B113" s="45" t="s">
        <v>56</v>
      </c>
    </row>
    <row r="114" spans="1:2" x14ac:dyDescent="0.25">
      <c r="A114" s="45">
        <v>15204</v>
      </c>
      <c r="B114" s="45" t="s">
        <v>56</v>
      </c>
    </row>
    <row r="115" spans="1:2" x14ac:dyDescent="0.25">
      <c r="A115" s="45">
        <v>15205</v>
      </c>
      <c r="B115" s="45" t="s">
        <v>56</v>
      </c>
    </row>
    <row r="116" spans="1:2" x14ac:dyDescent="0.25">
      <c r="A116" s="45">
        <v>15206</v>
      </c>
      <c r="B116" s="45" t="s">
        <v>56</v>
      </c>
    </row>
    <row r="117" spans="1:2" x14ac:dyDescent="0.25">
      <c r="A117" s="45">
        <v>15207</v>
      </c>
      <c r="B117" s="45" t="s">
        <v>56</v>
      </c>
    </row>
    <row r="118" spans="1:2" x14ac:dyDescent="0.25">
      <c r="A118" s="45">
        <v>15208</v>
      </c>
      <c r="B118" s="45" t="s">
        <v>56</v>
      </c>
    </row>
    <row r="119" spans="1:2" x14ac:dyDescent="0.25">
      <c r="A119" s="45">
        <v>15209</v>
      </c>
      <c r="B119" s="45" t="s">
        <v>56</v>
      </c>
    </row>
    <row r="120" spans="1:2" x14ac:dyDescent="0.25">
      <c r="A120" s="45">
        <v>15210</v>
      </c>
      <c r="B120" s="45" t="s">
        <v>56</v>
      </c>
    </row>
    <row r="121" spans="1:2" x14ac:dyDescent="0.25">
      <c r="A121" s="45">
        <v>15211</v>
      </c>
      <c r="B121" s="45" t="s">
        <v>56</v>
      </c>
    </row>
    <row r="122" spans="1:2" x14ac:dyDescent="0.25">
      <c r="A122" s="45">
        <v>15212</v>
      </c>
      <c r="B122" s="45" t="s">
        <v>56</v>
      </c>
    </row>
    <row r="123" spans="1:2" x14ac:dyDescent="0.25">
      <c r="A123" s="45">
        <v>15213</v>
      </c>
      <c r="B123" s="45" t="s">
        <v>56</v>
      </c>
    </row>
    <row r="124" spans="1:2" x14ac:dyDescent="0.25">
      <c r="A124" s="45">
        <v>15214</v>
      </c>
      <c r="B124" s="45" t="s">
        <v>56</v>
      </c>
    </row>
    <row r="125" spans="1:2" x14ac:dyDescent="0.25">
      <c r="A125" s="45">
        <v>15215</v>
      </c>
      <c r="B125" s="45" t="s">
        <v>56</v>
      </c>
    </row>
    <row r="126" spans="1:2" x14ac:dyDescent="0.25">
      <c r="A126" s="45">
        <v>15216</v>
      </c>
      <c r="B126" s="45" t="s">
        <v>56</v>
      </c>
    </row>
    <row r="127" spans="1:2" x14ac:dyDescent="0.25">
      <c r="A127" s="45">
        <v>15217</v>
      </c>
      <c r="B127" s="45" t="s">
        <v>56</v>
      </c>
    </row>
    <row r="128" spans="1:2" x14ac:dyDescent="0.25">
      <c r="A128" s="45">
        <v>15218</v>
      </c>
      <c r="B128" s="45" t="s">
        <v>56</v>
      </c>
    </row>
    <row r="129" spans="1:2" x14ac:dyDescent="0.25">
      <c r="A129" s="45">
        <v>15219</v>
      </c>
      <c r="B129" s="45" t="s">
        <v>56</v>
      </c>
    </row>
    <row r="130" spans="1:2" x14ac:dyDescent="0.25">
      <c r="A130" s="45">
        <v>15220</v>
      </c>
      <c r="B130" s="45" t="s">
        <v>56</v>
      </c>
    </row>
    <row r="131" spans="1:2" x14ac:dyDescent="0.25">
      <c r="A131" s="45">
        <v>15221</v>
      </c>
      <c r="B131" s="45" t="s">
        <v>56</v>
      </c>
    </row>
    <row r="132" spans="1:2" x14ac:dyDescent="0.25">
      <c r="A132" s="45">
        <v>15222</v>
      </c>
      <c r="B132" s="45" t="s">
        <v>56</v>
      </c>
    </row>
    <row r="133" spans="1:2" x14ac:dyDescent="0.25">
      <c r="A133" s="45">
        <v>15223</v>
      </c>
      <c r="B133" s="45" t="s">
        <v>56</v>
      </c>
    </row>
    <row r="134" spans="1:2" x14ac:dyDescent="0.25">
      <c r="A134" s="45">
        <v>15224</v>
      </c>
      <c r="B134" s="45" t="s">
        <v>56</v>
      </c>
    </row>
    <row r="135" spans="1:2" x14ac:dyDescent="0.25">
      <c r="A135" s="45">
        <v>15225</v>
      </c>
      <c r="B135" s="45" t="s">
        <v>56</v>
      </c>
    </row>
    <row r="136" spans="1:2" x14ac:dyDescent="0.25">
      <c r="A136" s="45">
        <v>15226</v>
      </c>
      <c r="B136" s="45" t="s">
        <v>56</v>
      </c>
    </row>
    <row r="137" spans="1:2" x14ac:dyDescent="0.25">
      <c r="A137" s="45">
        <v>15227</v>
      </c>
      <c r="B137" s="45" t="s">
        <v>56</v>
      </c>
    </row>
    <row r="138" spans="1:2" x14ac:dyDescent="0.25">
      <c r="A138" s="45">
        <v>15228</v>
      </c>
      <c r="B138" s="45" t="s">
        <v>56</v>
      </c>
    </row>
    <row r="139" spans="1:2" x14ac:dyDescent="0.25">
      <c r="A139" s="45">
        <v>15229</v>
      </c>
      <c r="B139" s="45" t="s">
        <v>56</v>
      </c>
    </row>
    <row r="140" spans="1:2" x14ac:dyDescent="0.25">
      <c r="A140" s="45">
        <v>15230</v>
      </c>
      <c r="B140" s="45" t="s">
        <v>56</v>
      </c>
    </row>
    <row r="141" spans="1:2" x14ac:dyDescent="0.25">
      <c r="A141" s="45">
        <v>15231</v>
      </c>
      <c r="B141" s="45" t="s">
        <v>56</v>
      </c>
    </row>
    <row r="142" spans="1:2" x14ac:dyDescent="0.25">
      <c r="A142" s="45">
        <v>15232</v>
      </c>
      <c r="B142" s="45" t="s">
        <v>56</v>
      </c>
    </row>
    <row r="143" spans="1:2" x14ac:dyDescent="0.25">
      <c r="A143" s="45">
        <v>15233</v>
      </c>
      <c r="B143" s="45" t="s">
        <v>56</v>
      </c>
    </row>
    <row r="144" spans="1:2" x14ac:dyDescent="0.25">
      <c r="A144" s="45">
        <v>15234</v>
      </c>
      <c r="B144" s="45" t="s">
        <v>56</v>
      </c>
    </row>
    <row r="145" spans="1:2" x14ac:dyDescent="0.25">
      <c r="A145" s="45">
        <v>15235</v>
      </c>
      <c r="B145" s="45" t="s">
        <v>56</v>
      </c>
    </row>
    <row r="146" spans="1:2" x14ac:dyDescent="0.25">
      <c r="A146" s="45">
        <v>15236</v>
      </c>
      <c r="B146" s="45" t="s">
        <v>56</v>
      </c>
    </row>
    <row r="147" spans="1:2" x14ac:dyDescent="0.25">
      <c r="A147" s="45">
        <v>15237</v>
      </c>
      <c r="B147" s="45" t="s">
        <v>56</v>
      </c>
    </row>
    <row r="148" spans="1:2" x14ac:dyDescent="0.25">
      <c r="A148" s="45">
        <v>15238</v>
      </c>
      <c r="B148" s="45" t="s">
        <v>56</v>
      </c>
    </row>
    <row r="149" spans="1:2" x14ac:dyDescent="0.25">
      <c r="A149" s="45">
        <v>15239</v>
      </c>
      <c r="B149" s="45" t="s">
        <v>56</v>
      </c>
    </row>
    <row r="150" spans="1:2" x14ac:dyDescent="0.25">
      <c r="A150" s="45">
        <v>15240</v>
      </c>
      <c r="B150" s="45" t="s">
        <v>56</v>
      </c>
    </row>
    <row r="151" spans="1:2" x14ac:dyDescent="0.25">
      <c r="A151" s="45">
        <v>15241</v>
      </c>
      <c r="B151" s="45" t="s">
        <v>56</v>
      </c>
    </row>
    <row r="152" spans="1:2" x14ac:dyDescent="0.25">
      <c r="A152" s="45">
        <v>15242</v>
      </c>
      <c r="B152" s="45" t="s">
        <v>56</v>
      </c>
    </row>
    <row r="153" spans="1:2" x14ac:dyDescent="0.25">
      <c r="A153" s="45">
        <v>15243</v>
      </c>
      <c r="B153" s="45" t="s">
        <v>56</v>
      </c>
    </row>
    <row r="154" spans="1:2" x14ac:dyDescent="0.25">
      <c r="A154" s="45">
        <v>15244</v>
      </c>
      <c r="B154" s="45" t="s">
        <v>56</v>
      </c>
    </row>
    <row r="155" spans="1:2" x14ac:dyDescent="0.25">
      <c r="A155" s="45">
        <v>15250</v>
      </c>
      <c r="B155" s="45" t="s">
        <v>56</v>
      </c>
    </row>
    <row r="156" spans="1:2" x14ac:dyDescent="0.25">
      <c r="A156" s="45">
        <v>15251</v>
      </c>
      <c r="B156" s="45" t="s">
        <v>56</v>
      </c>
    </row>
    <row r="157" spans="1:2" x14ac:dyDescent="0.25">
      <c r="A157" s="45">
        <v>15252</v>
      </c>
      <c r="B157" s="45" t="s">
        <v>56</v>
      </c>
    </row>
    <row r="158" spans="1:2" x14ac:dyDescent="0.25">
      <c r="A158" s="45">
        <v>15253</v>
      </c>
      <c r="B158" s="45" t="s">
        <v>56</v>
      </c>
    </row>
    <row r="159" spans="1:2" x14ac:dyDescent="0.25">
      <c r="A159" s="45">
        <v>15254</v>
      </c>
      <c r="B159" s="45" t="s">
        <v>56</v>
      </c>
    </row>
    <row r="160" spans="1:2" x14ac:dyDescent="0.25">
      <c r="A160" s="45">
        <v>15255</v>
      </c>
      <c r="B160" s="45" t="s">
        <v>56</v>
      </c>
    </row>
    <row r="161" spans="1:2" x14ac:dyDescent="0.25">
      <c r="A161" s="45">
        <v>15257</v>
      </c>
      <c r="B161" s="45" t="s">
        <v>56</v>
      </c>
    </row>
    <row r="162" spans="1:2" x14ac:dyDescent="0.25">
      <c r="A162" s="45">
        <v>15258</v>
      </c>
      <c r="B162" s="45" t="s">
        <v>56</v>
      </c>
    </row>
    <row r="163" spans="1:2" x14ac:dyDescent="0.25">
      <c r="A163" s="45">
        <v>15259</v>
      </c>
      <c r="B163" s="45" t="s">
        <v>56</v>
      </c>
    </row>
    <row r="164" spans="1:2" x14ac:dyDescent="0.25">
      <c r="A164" s="45">
        <v>15260</v>
      </c>
      <c r="B164" s="45" t="s">
        <v>56</v>
      </c>
    </row>
    <row r="165" spans="1:2" x14ac:dyDescent="0.25">
      <c r="A165" s="45">
        <v>15261</v>
      </c>
      <c r="B165" s="45" t="s">
        <v>56</v>
      </c>
    </row>
    <row r="166" spans="1:2" x14ac:dyDescent="0.25">
      <c r="A166" s="45">
        <v>15262</v>
      </c>
      <c r="B166" s="45" t="s">
        <v>56</v>
      </c>
    </row>
    <row r="167" spans="1:2" x14ac:dyDescent="0.25">
      <c r="A167" s="45">
        <v>15263</v>
      </c>
      <c r="B167" s="45" t="s">
        <v>56</v>
      </c>
    </row>
    <row r="168" spans="1:2" x14ac:dyDescent="0.25">
      <c r="A168" s="45">
        <v>15264</v>
      </c>
      <c r="B168" s="45" t="s">
        <v>56</v>
      </c>
    </row>
    <row r="169" spans="1:2" x14ac:dyDescent="0.25">
      <c r="A169" s="45">
        <v>15265</v>
      </c>
      <c r="B169" s="45" t="s">
        <v>56</v>
      </c>
    </row>
    <row r="170" spans="1:2" x14ac:dyDescent="0.25">
      <c r="A170" s="45">
        <v>15267</v>
      </c>
      <c r="B170" s="45" t="s">
        <v>56</v>
      </c>
    </row>
    <row r="171" spans="1:2" x14ac:dyDescent="0.25">
      <c r="A171" s="45">
        <v>15268</v>
      </c>
      <c r="B171" s="45" t="s">
        <v>56</v>
      </c>
    </row>
    <row r="172" spans="1:2" x14ac:dyDescent="0.25">
      <c r="A172" s="45">
        <v>15270</v>
      </c>
      <c r="B172" s="45" t="s">
        <v>56</v>
      </c>
    </row>
    <row r="173" spans="1:2" x14ac:dyDescent="0.25">
      <c r="A173" s="45">
        <v>15272</v>
      </c>
      <c r="B173" s="45" t="s">
        <v>56</v>
      </c>
    </row>
    <row r="174" spans="1:2" x14ac:dyDescent="0.25">
      <c r="A174" s="45">
        <v>15274</v>
      </c>
      <c r="B174" s="45" t="s">
        <v>56</v>
      </c>
    </row>
    <row r="175" spans="1:2" x14ac:dyDescent="0.25">
      <c r="A175" s="45">
        <v>15275</v>
      </c>
      <c r="B175" s="45" t="s">
        <v>56</v>
      </c>
    </row>
    <row r="176" spans="1:2" x14ac:dyDescent="0.25">
      <c r="A176" s="45">
        <v>15276</v>
      </c>
      <c r="B176" s="45" t="s">
        <v>56</v>
      </c>
    </row>
    <row r="177" spans="1:2" x14ac:dyDescent="0.25">
      <c r="A177" s="45">
        <v>15277</v>
      </c>
      <c r="B177" s="45" t="s">
        <v>56</v>
      </c>
    </row>
    <row r="178" spans="1:2" x14ac:dyDescent="0.25">
      <c r="A178" s="45">
        <v>15278</v>
      </c>
      <c r="B178" s="45" t="s">
        <v>56</v>
      </c>
    </row>
    <row r="179" spans="1:2" x14ac:dyDescent="0.25">
      <c r="A179" s="45">
        <v>15279</v>
      </c>
      <c r="B179" s="45" t="s">
        <v>56</v>
      </c>
    </row>
    <row r="180" spans="1:2" x14ac:dyDescent="0.25">
      <c r="A180" s="45">
        <v>15281</v>
      </c>
      <c r="B180" s="45" t="s">
        <v>56</v>
      </c>
    </row>
    <row r="181" spans="1:2" x14ac:dyDescent="0.25">
      <c r="A181" s="45">
        <v>15282</v>
      </c>
      <c r="B181" s="45" t="s">
        <v>56</v>
      </c>
    </row>
    <row r="182" spans="1:2" x14ac:dyDescent="0.25">
      <c r="A182" s="45">
        <v>15283</v>
      </c>
      <c r="B182" s="45" t="s">
        <v>56</v>
      </c>
    </row>
    <row r="183" spans="1:2" x14ac:dyDescent="0.25">
      <c r="A183" s="45">
        <v>15285</v>
      </c>
      <c r="B183" s="45" t="s">
        <v>56</v>
      </c>
    </row>
    <row r="184" spans="1:2" x14ac:dyDescent="0.25">
      <c r="A184" s="45">
        <v>15286</v>
      </c>
      <c r="B184" s="45" t="s">
        <v>56</v>
      </c>
    </row>
    <row r="185" spans="1:2" x14ac:dyDescent="0.25">
      <c r="A185" s="45">
        <v>15290</v>
      </c>
      <c r="B185" s="45" t="s">
        <v>56</v>
      </c>
    </row>
    <row r="186" spans="1:2" x14ac:dyDescent="0.25">
      <c r="A186" s="45">
        <v>15295</v>
      </c>
      <c r="B186" s="45" t="s">
        <v>56</v>
      </c>
    </row>
    <row r="187" spans="1:2" x14ac:dyDescent="0.25">
      <c r="A187" s="45">
        <v>15301</v>
      </c>
      <c r="B187" s="45" t="s">
        <v>56</v>
      </c>
    </row>
    <row r="188" spans="1:2" x14ac:dyDescent="0.25">
      <c r="A188" s="45">
        <v>15310</v>
      </c>
      <c r="B188" s="45" t="s">
        <v>56</v>
      </c>
    </row>
    <row r="189" spans="1:2" x14ac:dyDescent="0.25">
      <c r="A189" s="45">
        <v>15311</v>
      </c>
      <c r="B189" s="45" t="s">
        <v>56</v>
      </c>
    </row>
    <row r="190" spans="1:2" x14ac:dyDescent="0.25">
      <c r="A190" s="45">
        <v>15312</v>
      </c>
      <c r="B190" s="45" t="s">
        <v>56</v>
      </c>
    </row>
    <row r="191" spans="1:2" x14ac:dyDescent="0.25">
      <c r="A191" s="45">
        <v>15313</v>
      </c>
      <c r="B191" s="45" t="s">
        <v>56</v>
      </c>
    </row>
    <row r="192" spans="1:2" x14ac:dyDescent="0.25">
      <c r="A192" s="45">
        <v>15314</v>
      </c>
      <c r="B192" s="45" t="s">
        <v>56</v>
      </c>
    </row>
    <row r="193" spans="1:2" x14ac:dyDescent="0.25">
      <c r="A193" s="45">
        <v>15315</v>
      </c>
      <c r="B193" s="45" t="s">
        <v>56</v>
      </c>
    </row>
    <row r="194" spans="1:2" x14ac:dyDescent="0.25">
      <c r="A194" s="45">
        <v>15316</v>
      </c>
      <c r="B194" s="45" t="s">
        <v>56</v>
      </c>
    </row>
    <row r="195" spans="1:2" x14ac:dyDescent="0.25">
      <c r="A195" s="45">
        <v>15317</v>
      </c>
      <c r="B195" s="45" t="s">
        <v>56</v>
      </c>
    </row>
    <row r="196" spans="1:2" x14ac:dyDescent="0.25">
      <c r="A196" s="45">
        <v>15320</v>
      </c>
      <c r="B196" s="45" t="s">
        <v>56</v>
      </c>
    </row>
    <row r="197" spans="1:2" x14ac:dyDescent="0.25">
      <c r="A197" s="45">
        <v>15321</v>
      </c>
      <c r="B197" s="45" t="s">
        <v>56</v>
      </c>
    </row>
    <row r="198" spans="1:2" x14ac:dyDescent="0.25">
      <c r="A198" s="45">
        <v>15322</v>
      </c>
      <c r="B198" s="45" t="s">
        <v>56</v>
      </c>
    </row>
    <row r="199" spans="1:2" x14ac:dyDescent="0.25">
      <c r="A199" s="45">
        <v>15323</v>
      </c>
      <c r="B199" s="45" t="s">
        <v>56</v>
      </c>
    </row>
    <row r="200" spans="1:2" x14ac:dyDescent="0.25">
      <c r="A200" s="45">
        <v>15324</v>
      </c>
      <c r="B200" s="45" t="s">
        <v>56</v>
      </c>
    </row>
    <row r="201" spans="1:2" x14ac:dyDescent="0.25">
      <c r="A201" s="45">
        <v>15325</v>
      </c>
      <c r="B201" s="45" t="s">
        <v>56</v>
      </c>
    </row>
    <row r="202" spans="1:2" x14ac:dyDescent="0.25">
      <c r="A202" s="45">
        <v>15327</v>
      </c>
      <c r="B202" s="45" t="s">
        <v>56</v>
      </c>
    </row>
    <row r="203" spans="1:2" x14ac:dyDescent="0.25">
      <c r="A203" s="45">
        <v>15329</v>
      </c>
      <c r="B203" s="45" t="s">
        <v>56</v>
      </c>
    </row>
    <row r="204" spans="1:2" x14ac:dyDescent="0.25">
      <c r="A204" s="45">
        <v>15330</v>
      </c>
      <c r="B204" s="45" t="s">
        <v>56</v>
      </c>
    </row>
    <row r="205" spans="1:2" x14ac:dyDescent="0.25">
      <c r="A205" s="45">
        <v>15331</v>
      </c>
      <c r="B205" s="45" t="s">
        <v>56</v>
      </c>
    </row>
    <row r="206" spans="1:2" x14ac:dyDescent="0.25">
      <c r="A206" s="45">
        <v>15332</v>
      </c>
      <c r="B206" s="45" t="s">
        <v>56</v>
      </c>
    </row>
    <row r="207" spans="1:2" x14ac:dyDescent="0.25">
      <c r="A207" s="45">
        <v>15333</v>
      </c>
      <c r="B207" s="45" t="s">
        <v>56</v>
      </c>
    </row>
    <row r="208" spans="1:2" x14ac:dyDescent="0.25">
      <c r="A208" s="45">
        <v>15334</v>
      </c>
      <c r="B208" s="45" t="s">
        <v>56</v>
      </c>
    </row>
    <row r="209" spans="1:2" x14ac:dyDescent="0.25">
      <c r="A209" s="45">
        <v>15336</v>
      </c>
      <c r="B209" s="45" t="s">
        <v>56</v>
      </c>
    </row>
    <row r="210" spans="1:2" x14ac:dyDescent="0.25">
      <c r="A210" s="45">
        <v>15337</v>
      </c>
      <c r="B210" s="45" t="s">
        <v>56</v>
      </c>
    </row>
    <row r="211" spans="1:2" x14ac:dyDescent="0.25">
      <c r="A211" s="45">
        <v>15338</v>
      </c>
      <c r="B211" s="45" t="s">
        <v>56</v>
      </c>
    </row>
    <row r="212" spans="1:2" x14ac:dyDescent="0.25">
      <c r="A212" s="45">
        <v>15339</v>
      </c>
      <c r="B212" s="45" t="s">
        <v>56</v>
      </c>
    </row>
    <row r="213" spans="1:2" x14ac:dyDescent="0.25">
      <c r="A213" s="45">
        <v>15340</v>
      </c>
      <c r="B213" s="45" t="s">
        <v>56</v>
      </c>
    </row>
    <row r="214" spans="1:2" x14ac:dyDescent="0.25">
      <c r="A214" s="45">
        <v>15341</v>
      </c>
      <c r="B214" s="45" t="s">
        <v>56</v>
      </c>
    </row>
    <row r="215" spans="1:2" x14ac:dyDescent="0.25">
      <c r="A215" s="45">
        <v>15342</v>
      </c>
      <c r="B215" s="45" t="s">
        <v>56</v>
      </c>
    </row>
    <row r="216" spans="1:2" x14ac:dyDescent="0.25">
      <c r="A216" s="45">
        <v>15344</v>
      </c>
      <c r="B216" s="45" t="s">
        <v>56</v>
      </c>
    </row>
    <row r="217" spans="1:2" x14ac:dyDescent="0.25">
      <c r="A217" s="45">
        <v>15345</v>
      </c>
      <c r="B217" s="45" t="s">
        <v>56</v>
      </c>
    </row>
    <row r="218" spans="1:2" x14ac:dyDescent="0.25">
      <c r="A218" s="45">
        <v>15346</v>
      </c>
      <c r="B218" s="45" t="s">
        <v>56</v>
      </c>
    </row>
    <row r="219" spans="1:2" x14ac:dyDescent="0.25">
      <c r="A219" s="45">
        <v>15347</v>
      </c>
      <c r="B219" s="45" t="s">
        <v>56</v>
      </c>
    </row>
    <row r="220" spans="1:2" x14ac:dyDescent="0.25">
      <c r="A220" s="45">
        <v>15348</v>
      </c>
      <c r="B220" s="45" t="s">
        <v>56</v>
      </c>
    </row>
    <row r="221" spans="1:2" x14ac:dyDescent="0.25">
      <c r="A221" s="45">
        <v>15349</v>
      </c>
      <c r="B221" s="45" t="s">
        <v>56</v>
      </c>
    </row>
    <row r="222" spans="1:2" x14ac:dyDescent="0.25">
      <c r="A222" s="45">
        <v>15350</v>
      </c>
      <c r="B222" s="45" t="s">
        <v>56</v>
      </c>
    </row>
    <row r="223" spans="1:2" x14ac:dyDescent="0.25">
      <c r="A223" s="45">
        <v>15351</v>
      </c>
      <c r="B223" s="45" t="s">
        <v>56</v>
      </c>
    </row>
    <row r="224" spans="1:2" x14ac:dyDescent="0.25">
      <c r="A224" s="45">
        <v>15352</v>
      </c>
      <c r="B224" s="45" t="s">
        <v>56</v>
      </c>
    </row>
    <row r="225" spans="1:2" x14ac:dyDescent="0.25">
      <c r="A225" s="45">
        <v>15353</v>
      </c>
      <c r="B225" s="45" t="s">
        <v>56</v>
      </c>
    </row>
    <row r="226" spans="1:2" x14ac:dyDescent="0.25">
      <c r="A226" s="45">
        <v>15354</v>
      </c>
      <c r="B226" s="45" t="s">
        <v>56</v>
      </c>
    </row>
    <row r="227" spans="1:2" x14ac:dyDescent="0.25">
      <c r="A227" s="45">
        <v>15357</v>
      </c>
      <c r="B227" s="45" t="s">
        <v>56</v>
      </c>
    </row>
    <row r="228" spans="1:2" x14ac:dyDescent="0.25">
      <c r="A228" s="45">
        <v>15358</v>
      </c>
      <c r="B228" s="45" t="s">
        <v>56</v>
      </c>
    </row>
    <row r="229" spans="1:2" x14ac:dyDescent="0.25">
      <c r="A229" s="45">
        <v>15359</v>
      </c>
      <c r="B229" s="45" t="s">
        <v>56</v>
      </c>
    </row>
    <row r="230" spans="1:2" x14ac:dyDescent="0.25">
      <c r="A230" s="45">
        <v>15360</v>
      </c>
      <c r="B230" s="45" t="s">
        <v>56</v>
      </c>
    </row>
    <row r="231" spans="1:2" x14ac:dyDescent="0.25">
      <c r="A231" s="45">
        <v>15361</v>
      </c>
      <c r="B231" s="45" t="s">
        <v>56</v>
      </c>
    </row>
    <row r="232" spans="1:2" x14ac:dyDescent="0.25">
      <c r="A232" s="45">
        <v>15362</v>
      </c>
      <c r="B232" s="45" t="s">
        <v>56</v>
      </c>
    </row>
    <row r="233" spans="1:2" x14ac:dyDescent="0.25">
      <c r="A233" s="45">
        <v>15363</v>
      </c>
      <c r="B233" s="45" t="s">
        <v>56</v>
      </c>
    </row>
    <row r="234" spans="1:2" x14ac:dyDescent="0.25">
      <c r="A234" s="45">
        <v>15364</v>
      </c>
      <c r="B234" s="45" t="s">
        <v>56</v>
      </c>
    </row>
    <row r="235" spans="1:2" x14ac:dyDescent="0.25">
      <c r="A235" s="45">
        <v>15365</v>
      </c>
      <c r="B235" s="45" t="s">
        <v>56</v>
      </c>
    </row>
    <row r="236" spans="1:2" x14ac:dyDescent="0.25">
      <c r="A236" s="45">
        <v>15366</v>
      </c>
      <c r="B236" s="45" t="s">
        <v>56</v>
      </c>
    </row>
    <row r="237" spans="1:2" x14ac:dyDescent="0.25">
      <c r="A237" s="45">
        <v>15367</v>
      </c>
      <c r="B237" s="45" t="s">
        <v>56</v>
      </c>
    </row>
    <row r="238" spans="1:2" x14ac:dyDescent="0.25">
      <c r="A238" s="45">
        <v>15368</v>
      </c>
      <c r="B238" s="45" t="s">
        <v>56</v>
      </c>
    </row>
    <row r="239" spans="1:2" x14ac:dyDescent="0.25">
      <c r="A239" s="45">
        <v>15370</v>
      </c>
      <c r="B239" s="45" t="s">
        <v>56</v>
      </c>
    </row>
    <row r="240" spans="1:2" x14ac:dyDescent="0.25">
      <c r="A240" s="45">
        <v>15376</v>
      </c>
      <c r="B240" s="45" t="s">
        <v>56</v>
      </c>
    </row>
    <row r="241" spans="1:2" x14ac:dyDescent="0.25">
      <c r="A241" s="45">
        <v>15377</v>
      </c>
      <c r="B241" s="45" t="s">
        <v>56</v>
      </c>
    </row>
    <row r="242" spans="1:2" x14ac:dyDescent="0.25">
      <c r="A242" s="45">
        <v>15378</v>
      </c>
      <c r="B242" s="45" t="s">
        <v>56</v>
      </c>
    </row>
    <row r="243" spans="1:2" x14ac:dyDescent="0.25">
      <c r="A243" s="45">
        <v>15379</v>
      </c>
      <c r="B243" s="45" t="s">
        <v>56</v>
      </c>
    </row>
    <row r="244" spans="1:2" x14ac:dyDescent="0.25">
      <c r="A244" s="45">
        <v>15380</v>
      </c>
      <c r="B244" s="45" t="s">
        <v>56</v>
      </c>
    </row>
    <row r="245" spans="1:2" x14ac:dyDescent="0.25">
      <c r="A245" s="45">
        <v>15401</v>
      </c>
      <c r="B245" s="45" t="s">
        <v>56</v>
      </c>
    </row>
    <row r="246" spans="1:2" x14ac:dyDescent="0.25">
      <c r="A246" s="45">
        <v>15410</v>
      </c>
      <c r="B246" s="45" t="s">
        <v>56</v>
      </c>
    </row>
    <row r="247" spans="1:2" x14ac:dyDescent="0.25">
      <c r="A247" s="45">
        <v>15411</v>
      </c>
      <c r="B247" s="45" t="s">
        <v>56</v>
      </c>
    </row>
    <row r="248" spans="1:2" x14ac:dyDescent="0.25">
      <c r="A248" s="45">
        <v>15412</v>
      </c>
      <c r="B248" s="45" t="s">
        <v>56</v>
      </c>
    </row>
    <row r="249" spans="1:2" x14ac:dyDescent="0.25">
      <c r="A249" s="45">
        <v>15413</v>
      </c>
      <c r="B249" s="45" t="s">
        <v>56</v>
      </c>
    </row>
    <row r="250" spans="1:2" x14ac:dyDescent="0.25">
      <c r="A250" s="45">
        <v>15415</v>
      </c>
      <c r="B250" s="45" t="s">
        <v>56</v>
      </c>
    </row>
    <row r="251" spans="1:2" x14ac:dyDescent="0.25">
      <c r="A251" s="45">
        <v>15416</v>
      </c>
      <c r="B251" s="45" t="s">
        <v>56</v>
      </c>
    </row>
    <row r="252" spans="1:2" x14ac:dyDescent="0.25">
      <c r="A252" s="45">
        <v>15417</v>
      </c>
      <c r="B252" s="45" t="s">
        <v>56</v>
      </c>
    </row>
    <row r="253" spans="1:2" x14ac:dyDescent="0.25">
      <c r="A253" s="45">
        <v>15419</v>
      </c>
      <c r="B253" s="45" t="s">
        <v>56</v>
      </c>
    </row>
    <row r="254" spans="1:2" x14ac:dyDescent="0.25">
      <c r="A254" s="45">
        <v>15420</v>
      </c>
      <c r="B254" s="45" t="s">
        <v>56</v>
      </c>
    </row>
    <row r="255" spans="1:2" x14ac:dyDescent="0.25">
      <c r="A255" s="45">
        <v>15421</v>
      </c>
      <c r="B255" s="45" t="s">
        <v>56</v>
      </c>
    </row>
    <row r="256" spans="1:2" x14ac:dyDescent="0.25">
      <c r="A256" s="45">
        <v>15422</v>
      </c>
      <c r="B256" s="45" t="s">
        <v>56</v>
      </c>
    </row>
    <row r="257" spans="1:2" x14ac:dyDescent="0.25">
      <c r="A257" s="45">
        <v>15423</v>
      </c>
      <c r="B257" s="45" t="s">
        <v>56</v>
      </c>
    </row>
    <row r="258" spans="1:2" x14ac:dyDescent="0.25">
      <c r="A258" s="45">
        <v>15424</v>
      </c>
      <c r="B258" s="45" t="s">
        <v>56</v>
      </c>
    </row>
    <row r="259" spans="1:2" x14ac:dyDescent="0.25">
      <c r="A259" s="45">
        <v>15425</v>
      </c>
      <c r="B259" s="45" t="s">
        <v>56</v>
      </c>
    </row>
    <row r="260" spans="1:2" x14ac:dyDescent="0.25">
      <c r="A260" s="45">
        <v>15427</v>
      </c>
      <c r="B260" s="45" t="s">
        <v>56</v>
      </c>
    </row>
    <row r="261" spans="1:2" x14ac:dyDescent="0.25">
      <c r="A261" s="45">
        <v>15428</v>
      </c>
      <c r="B261" s="45" t="s">
        <v>56</v>
      </c>
    </row>
    <row r="262" spans="1:2" x14ac:dyDescent="0.25">
      <c r="A262" s="45">
        <v>15429</v>
      </c>
      <c r="B262" s="45" t="s">
        <v>56</v>
      </c>
    </row>
    <row r="263" spans="1:2" x14ac:dyDescent="0.25">
      <c r="A263" s="45">
        <v>15430</v>
      </c>
      <c r="B263" s="45" t="s">
        <v>56</v>
      </c>
    </row>
    <row r="264" spans="1:2" x14ac:dyDescent="0.25">
      <c r="A264" s="45">
        <v>15431</v>
      </c>
      <c r="B264" s="45" t="s">
        <v>56</v>
      </c>
    </row>
    <row r="265" spans="1:2" x14ac:dyDescent="0.25">
      <c r="A265" s="45">
        <v>15432</v>
      </c>
      <c r="B265" s="45" t="s">
        <v>56</v>
      </c>
    </row>
    <row r="266" spans="1:2" x14ac:dyDescent="0.25">
      <c r="A266" s="45">
        <v>15433</v>
      </c>
      <c r="B266" s="45" t="s">
        <v>56</v>
      </c>
    </row>
    <row r="267" spans="1:2" x14ac:dyDescent="0.25">
      <c r="A267" s="45">
        <v>15434</v>
      </c>
      <c r="B267" s="45" t="s">
        <v>56</v>
      </c>
    </row>
    <row r="268" spans="1:2" x14ac:dyDescent="0.25">
      <c r="A268" s="45">
        <v>15435</v>
      </c>
      <c r="B268" s="45" t="s">
        <v>56</v>
      </c>
    </row>
    <row r="269" spans="1:2" x14ac:dyDescent="0.25">
      <c r="A269" s="45">
        <v>15436</v>
      </c>
      <c r="B269" s="45" t="s">
        <v>56</v>
      </c>
    </row>
    <row r="270" spans="1:2" x14ac:dyDescent="0.25">
      <c r="A270" s="45">
        <v>15437</v>
      </c>
      <c r="B270" s="45" t="s">
        <v>56</v>
      </c>
    </row>
    <row r="271" spans="1:2" x14ac:dyDescent="0.25">
      <c r="A271" s="45">
        <v>15438</v>
      </c>
      <c r="B271" s="45" t="s">
        <v>56</v>
      </c>
    </row>
    <row r="272" spans="1:2" x14ac:dyDescent="0.25">
      <c r="A272" s="45">
        <v>15439</v>
      </c>
      <c r="B272" s="45" t="s">
        <v>56</v>
      </c>
    </row>
    <row r="273" spans="1:2" x14ac:dyDescent="0.25">
      <c r="A273" s="45">
        <v>15440</v>
      </c>
      <c r="B273" s="45" t="s">
        <v>56</v>
      </c>
    </row>
    <row r="274" spans="1:2" x14ac:dyDescent="0.25">
      <c r="A274" s="45">
        <v>15442</v>
      </c>
      <c r="B274" s="45" t="s">
        <v>56</v>
      </c>
    </row>
    <row r="275" spans="1:2" x14ac:dyDescent="0.25">
      <c r="A275" s="45">
        <v>15443</v>
      </c>
      <c r="B275" s="45" t="s">
        <v>56</v>
      </c>
    </row>
    <row r="276" spans="1:2" x14ac:dyDescent="0.25">
      <c r="A276" s="45">
        <v>15444</v>
      </c>
      <c r="B276" s="45" t="s">
        <v>56</v>
      </c>
    </row>
    <row r="277" spans="1:2" x14ac:dyDescent="0.25">
      <c r="A277" s="45">
        <v>15445</v>
      </c>
      <c r="B277" s="45" t="s">
        <v>56</v>
      </c>
    </row>
    <row r="278" spans="1:2" x14ac:dyDescent="0.25">
      <c r="A278" s="45">
        <v>15446</v>
      </c>
      <c r="B278" s="45" t="s">
        <v>56</v>
      </c>
    </row>
    <row r="279" spans="1:2" x14ac:dyDescent="0.25">
      <c r="A279" s="45">
        <v>15447</v>
      </c>
      <c r="B279" s="45" t="s">
        <v>56</v>
      </c>
    </row>
    <row r="280" spans="1:2" x14ac:dyDescent="0.25">
      <c r="A280" s="45">
        <v>15448</v>
      </c>
      <c r="B280" s="45" t="s">
        <v>56</v>
      </c>
    </row>
    <row r="281" spans="1:2" x14ac:dyDescent="0.25">
      <c r="A281" s="45">
        <v>15449</v>
      </c>
      <c r="B281" s="45" t="s">
        <v>56</v>
      </c>
    </row>
    <row r="282" spans="1:2" x14ac:dyDescent="0.25">
      <c r="A282" s="45">
        <v>15450</v>
      </c>
      <c r="B282" s="45" t="s">
        <v>56</v>
      </c>
    </row>
    <row r="283" spans="1:2" x14ac:dyDescent="0.25">
      <c r="A283" s="45">
        <v>15451</v>
      </c>
      <c r="B283" s="45" t="s">
        <v>56</v>
      </c>
    </row>
    <row r="284" spans="1:2" x14ac:dyDescent="0.25">
      <c r="A284" s="45">
        <v>15454</v>
      </c>
      <c r="B284" s="45" t="s">
        <v>56</v>
      </c>
    </row>
    <row r="285" spans="1:2" x14ac:dyDescent="0.25">
      <c r="A285" s="45">
        <v>15455</v>
      </c>
      <c r="B285" s="45" t="s">
        <v>56</v>
      </c>
    </row>
    <row r="286" spans="1:2" x14ac:dyDescent="0.25">
      <c r="A286" s="45">
        <v>15456</v>
      </c>
      <c r="B286" s="45" t="s">
        <v>56</v>
      </c>
    </row>
    <row r="287" spans="1:2" x14ac:dyDescent="0.25">
      <c r="A287" s="45">
        <v>15458</v>
      </c>
      <c r="B287" s="45" t="s">
        <v>56</v>
      </c>
    </row>
    <row r="288" spans="1:2" x14ac:dyDescent="0.25">
      <c r="A288" s="45">
        <v>15459</v>
      </c>
      <c r="B288" s="45" t="s">
        <v>56</v>
      </c>
    </row>
    <row r="289" spans="1:2" x14ac:dyDescent="0.25">
      <c r="A289" s="45">
        <v>15460</v>
      </c>
      <c r="B289" s="45" t="s">
        <v>56</v>
      </c>
    </row>
    <row r="290" spans="1:2" x14ac:dyDescent="0.25">
      <c r="A290" s="45">
        <v>15461</v>
      </c>
      <c r="B290" s="45" t="s">
        <v>56</v>
      </c>
    </row>
    <row r="291" spans="1:2" x14ac:dyDescent="0.25">
      <c r="A291" s="45">
        <v>15462</v>
      </c>
      <c r="B291" s="45" t="s">
        <v>56</v>
      </c>
    </row>
    <row r="292" spans="1:2" x14ac:dyDescent="0.25">
      <c r="A292" s="45">
        <v>15463</v>
      </c>
      <c r="B292" s="45" t="s">
        <v>56</v>
      </c>
    </row>
    <row r="293" spans="1:2" x14ac:dyDescent="0.25">
      <c r="A293" s="45">
        <v>15464</v>
      </c>
      <c r="B293" s="45" t="s">
        <v>56</v>
      </c>
    </row>
    <row r="294" spans="1:2" x14ac:dyDescent="0.25">
      <c r="A294" s="45">
        <v>15465</v>
      </c>
      <c r="B294" s="45" t="s">
        <v>56</v>
      </c>
    </row>
    <row r="295" spans="1:2" x14ac:dyDescent="0.25">
      <c r="A295" s="45">
        <v>15466</v>
      </c>
      <c r="B295" s="45" t="s">
        <v>56</v>
      </c>
    </row>
    <row r="296" spans="1:2" x14ac:dyDescent="0.25">
      <c r="A296" s="45">
        <v>15467</v>
      </c>
      <c r="B296" s="45" t="s">
        <v>56</v>
      </c>
    </row>
    <row r="297" spans="1:2" x14ac:dyDescent="0.25">
      <c r="A297" s="45">
        <v>15468</v>
      </c>
      <c r="B297" s="45" t="s">
        <v>56</v>
      </c>
    </row>
    <row r="298" spans="1:2" x14ac:dyDescent="0.25">
      <c r="A298" s="45">
        <v>15469</v>
      </c>
      <c r="B298" s="45" t="s">
        <v>56</v>
      </c>
    </row>
    <row r="299" spans="1:2" x14ac:dyDescent="0.25">
      <c r="A299" s="45">
        <v>15470</v>
      </c>
      <c r="B299" s="45" t="s">
        <v>56</v>
      </c>
    </row>
    <row r="300" spans="1:2" x14ac:dyDescent="0.25">
      <c r="A300" s="45">
        <v>15472</v>
      </c>
      <c r="B300" s="45" t="s">
        <v>56</v>
      </c>
    </row>
    <row r="301" spans="1:2" x14ac:dyDescent="0.25">
      <c r="A301" s="45">
        <v>15473</v>
      </c>
      <c r="B301" s="45" t="s">
        <v>56</v>
      </c>
    </row>
    <row r="302" spans="1:2" x14ac:dyDescent="0.25">
      <c r="A302" s="45">
        <v>15474</v>
      </c>
      <c r="B302" s="45" t="s">
        <v>56</v>
      </c>
    </row>
    <row r="303" spans="1:2" x14ac:dyDescent="0.25">
      <c r="A303" s="45">
        <v>15475</v>
      </c>
      <c r="B303" s="45" t="s">
        <v>56</v>
      </c>
    </row>
    <row r="304" spans="1:2" x14ac:dyDescent="0.25">
      <c r="A304" s="45">
        <v>15476</v>
      </c>
      <c r="B304" s="45" t="s">
        <v>56</v>
      </c>
    </row>
    <row r="305" spans="1:2" x14ac:dyDescent="0.25">
      <c r="A305" s="45">
        <v>15477</v>
      </c>
      <c r="B305" s="45" t="s">
        <v>56</v>
      </c>
    </row>
    <row r="306" spans="1:2" x14ac:dyDescent="0.25">
      <c r="A306" s="45">
        <v>15478</v>
      </c>
      <c r="B306" s="45" t="s">
        <v>56</v>
      </c>
    </row>
    <row r="307" spans="1:2" x14ac:dyDescent="0.25">
      <c r="A307" s="45">
        <v>15479</v>
      </c>
      <c r="B307" s="45" t="s">
        <v>56</v>
      </c>
    </row>
    <row r="308" spans="1:2" x14ac:dyDescent="0.25">
      <c r="A308" s="45">
        <v>15480</v>
      </c>
      <c r="B308" s="45" t="s">
        <v>56</v>
      </c>
    </row>
    <row r="309" spans="1:2" x14ac:dyDescent="0.25">
      <c r="A309" s="45">
        <v>15482</v>
      </c>
      <c r="B309" s="45" t="s">
        <v>56</v>
      </c>
    </row>
    <row r="310" spans="1:2" x14ac:dyDescent="0.25">
      <c r="A310" s="45">
        <v>15483</v>
      </c>
      <c r="B310" s="45" t="s">
        <v>56</v>
      </c>
    </row>
    <row r="311" spans="1:2" x14ac:dyDescent="0.25">
      <c r="A311" s="45">
        <v>15484</v>
      </c>
      <c r="B311" s="45" t="s">
        <v>56</v>
      </c>
    </row>
    <row r="312" spans="1:2" x14ac:dyDescent="0.25">
      <c r="A312" s="45">
        <v>15485</v>
      </c>
      <c r="B312" s="45" t="s">
        <v>56</v>
      </c>
    </row>
    <row r="313" spans="1:2" x14ac:dyDescent="0.25">
      <c r="A313" s="45">
        <v>15486</v>
      </c>
      <c r="B313" s="45" t="s">
        <v>56</v>
      </c>
    </row>
    <row r="314" spans="1:2" x14ac:dyDescent="0.25">
      <c r="A314" s="45">
        <v>15488</v>
      </c>
      <c r="B314" s="45" t="s">
        <v>56</v>
      </c>
    </row>
    <row r="315" spans="1:2" x14ac:dyDescent="0.25">
      <c r="A315" s="45">
        <v>15489</v>
      </c>
      <c r="B315" s="45" t="s">
        <v>56</v>
      </c>
    </row>
    <row r="316" spans="1:2" x14ac:dyDescent="0.25">
      <c r="A316" s="45">
        <v>15490</v>
      </c>
      <c r="B316" s="45" t="s">
        <v>56</v>
      </c>
    </row>
    <row r="317" spans="1:2" x14ac:dyDescent="0.25">
      <c r="A317" s="45">
        <v>15492</v>
      </c>
      <c r="B317" s="45" t="s">
        <v>56</v>
      </c>
    </row>
    <row r="318" spans="1:2" x14ac:dyDescent="0.25">
      <c r="A318" s="45">
        <v>15501</v>
      </c>
      <c r="B318" s="45" t="s">
        <v>56</v>
      </c>
    </row>
    <row r="319" spans="1:2" x14ac:dyDescent="0.25">
      <c r="A319" s="45">
        <v>15502</v>
      </c>
      <c r="B319" s="45" t="s">
        <v>56</v>
      </c>
    </row>
    <row r="320" spans="1:2" x14ac:dyDescent="0.25">
      <c r="A320" s="45">
        <v>15510</v>
      </c>
      <c r="B320" s="45" t="s">
        <v>56</v>
      </c>
    </row>
    <row r="321" spans="1:2" x14ac:dyDescent="0.25">
      <c r="A321" s="45">
        <v>15520</v>
      </c>
      <c r="B321" s="45" t="s">
        <v>56</v>
      </c>
    </row>
    <row r="322" spans="1:2" x14ac:dyDescent="0.25">
      <c r="A322" s="45">
        <v>15521</v>
      </c>
      <c r="B322" s="45" t="s">
        <v>56</v>
      </c>
    </row>
    <row r="323" spans="1:2" x14ac:dyDescent="0.25">
      <c r="A323" s="45">
        <v>15522</v>
      </c>
      <c r="B323" s="45" t="s">
        <v>56</v>
      </c>
    </row>
    <row r="324" spans="1:2" x14ac:dyDescent="0.25">
      <c r="A324" s="45">
        <v>15530</v>
      </c>
      <c r="B324" s="45" t="s">
        <v>56</v>
      </c>
    </row>
    <row r="325" spans="1:2" x14ac:dyDescent="0.25">
      <c r="A325" s="45">
        <v>15531</v>
      </c>
      <c r="B325" s="45" t="s">
        <v>56</v>
      </c>
    </row>
    <row r="326" spans="1:2" x14ac:dyDescent="0.25">
      <c r="A326" s="45">
        <v>15532</v>
      </c>
      <c r="B326" s="45" t="s">
        <v>56</v>
      </c>
    </row>
    <row r="327" spans="1:2" x14ac:dyDescent="0.25">
      <c r="A327" s="45">
        <v>15533</v>
      </c>
      <c r="B327" s="45" t="s">
        <v>56</v>
      </c>
    </row>
    <row r="328" spans="1:2" x14ac:dyDescent="0.25">
      <c r="A328" s="45">
        <v>15534</v>
      </c>
      <c r="B328" s="45" t="s">
        <v>56</v>
      </c>
    </row>
    <row r="329" spans="1:2" x14ac:dyDescent="0.25">
      <c r="A329" s="45">
        <v>15535</v>
      </c>
      <c r="B329" s="45" t="s">
        <v>56</v>
      </c>
    </row>
    <row r="330" spans="1:2" x14ac:dyDescent="0.25">
      <c r="A330" s="45">
        <v>15536</v>
      </c>
      <c r="B330" s="45" t="s">
        <v>57</v>
      </c>
    </row>
    <row r="331" spans="1:2" x14ac:dyDescent="0.25">
      <c r="A331" s="45">
        <v>15537</v>
      </c>
      <c r="B331" s="45" t="s">
        <v>56</v>
      </c>
    </row>
    <row r="332" spans="1:2" x14ac:dyDescent="0.25">
      <c r="A332" s="45">
        <v>15538</v>
      </c>
      <c r="B332" s="45" t="s">
        <v>56</v>
      </c>
    </row>
    <row r="333" spans="1:2" x14ac:dyDescent="0.25">
      <c r="A333" s="45">
        <v>15539</v>
      </c>
      <c r="B333" s="45" t="s">
        <v>56</v>
      </c>
    </row>
    <row r="334" spans="1:2" x14ac:dyDescent="0.25">
      <c r="A334" s="45">
        <v>15540</v>
      </c>
      <c r="B334" s="45" t="s">
        <v>56</v>
      </c>
    </row>
    <row r="335" spans="1:2" x14ac:dyDescent="0.25">
      <c r="A335" s="45">
        <v>15541</v>
      </c>
      <c r="B335" s="45" t="s">
        <v>56</v>
      </c>
    </row>
    <row r="336" spans="1:2" x14ac:dyDescent="0.25">
      <c r="A336" s="45">
        <v>15542</v>
      </c>
      <c r="B336" s="45" t="s">
        <v>56</v>
      </c>
    </row>
    <row r="337" spans="1:2" x14ac:dyDescent="0.25">
      <c r="A337" s="45">
        <v>15544</v>
      </c>
      <c r="B337" s="45" t="s">
        <v>56</v>
      </c>
    </row>
    <row r="338" spans="1:2" x14ac:dyDescent="0.25">
      <c r="A338" s="45">
        <v>15545</v>
      </c>
      <c r="B338" s="45" t="s">
        <v>56</v>
      </c>
    </row>
    <row r="339" spans="1:2" x14ac:dyDescent="0.25">
      <c r="A339" s="45">
        <v>15546</v>
      </c>
      <c r="B339" s="45" t="s">
        <v>56</v>
      </c>
    </row>
    <row r="340" spans="1:2" x14ac:dyDescent="0.25">
      <c r="A340" s="45">
        <v>15547</v>
      </c>
      <c r="B340" s="45" t="s">
        <v>56</v>
      </c>
    </row>
    <row r="341" spans="1:2" x14ac:dyDescent="0.25">
      <c r="A341" s="45">
        <v>15548</v>
      </c>
      <c r="B341" s="45" t="s">
        <v>56</v>
      </c>
    </row>
    <row r="342" spans="1:2" x14ac:dyDescent="0.25">
      <c r="A342" s="45">
        <v>15549</v>
      </c>
      <c r="B342" s="45" t="s">
        <v>56</v>
      </c>
    </row>
    <row r="343" spans="1:2" x14ac:dyDescent="0.25">
      <c r="A343" s="45">
        <v>15550</v>
      </c>
      <c r="B343" s="45" t="s">
        <v>56</v>
      </c>
    </row>
    <row r="344" spans="1:2" x14ac:dyDescent="0.25">
      <c r="A344" s="45">
        <v>15551</v>
      </c>
      <c r="B344" s="45" t="s">
        <v>56</v>
      </c>
    </row>
    <row r="345" spans="1:2" x14ac:dyDescent="0.25">
      <c r="A345" s="45">
        <v>15552</v>
      </c>
      <c r="B345" s="45" t="s">
        <v>56</v>
      </c>
    </row>
    <row r="346" spans="1:2" x14ac:dyDescent="0.25">
      <c r="A346" s="45">
        <v>15553</v>
      </c>
      <c r="B346" s="45" t="s">
        <v>56</v>
      </c>
    </row>
    <row r="347" spans="1:2" x14ac:dyDescent="0.25">
      <c r="A347" s="45">
        <v>15554</v>
      </c>
      <c r="B347" s="45" t="s">
        <v>56</v>
      </c>
    </row>
    <row r="348" spans="1:2" x14ac:dyDescent="0.25">
      <c r="A348" s="45">
        <v>15555</v>
      </c>
      <c r="B348" s="45" t="s">
        <v>56</v>
      </c>
    </row>
    <row r="349" spans="1:2" x14ac:dyDescent="0.25">
      <c r="A349" s="45">
        <v>15557</v>
      </c>
      <c r="B349" s="45" t="s">
        <v>56</v>
      </c>
    </row>
    <row r="350" spans="1:2" x14ac:dyDescent="0.25">
      <c r="A350" s="45">
        <v>15558</v>
      </c>
      <c r="B350" s="45" t="s">
        <v>56</v>
      </c>
    </row>
    <row r="351" spans="1:2" x14ac:dyDescent="0.25">
      <c r="A351" s="45">
        <v>15559</v>
      </c>
      <c r="B351" s="45" t="s">
        <v>56</v>
      </c>
    </row>
    <row r="352" spans="1:2" x14ac:dyDescent="0.25">
      <c r="A352" s="45">
        <v>15560</v>
      </c>
      <c r="B352" s="45" t="s">
        <v>56</v>
      </c>
    </row>
    <row r="353" spans="1:2" x14ac:dyDescent="0.25">
      <c r="A353" s="45">
        <v>15561</v>
      </c>
      <c r="B353" s="45" t="s">
        <v>56</v>
      </c>
    </row>
    <row r="354" spans="1:2" x14ac:dyDescent="0.25">
      <c r="A354" s="45">
        <v>15562</v>
      </c>
      <c r="B354" s="45" t="s">
        <v>56</v>
      </c>
    </row>
    <row r="355" spans="1:2" x14ac:dyDescent="0.25">
      <c r="A355" s="45">
        <v>15563</v>
      </c>
      <c r="B355" s="45" t="s">
        <v>56</v>
      </c>
    </row>
    <row r="356" spans="1:2" x14ac:dyDescent="0.25">
      <c r="A356" s="45">
        <v>15564</v>
      </c>
      <c r="B356" s="45" t="s">
        <v>56</v>
      </c>
    </row>
    <row r="357" spans="1:2" x14ac:dyDescent="0.25">
      <c r="A357" s="45">
        <v>15565</v>
      </c>
      <c r="B357" s="45" t="s">
        <v>56</v>
      </c>
    </row>
    <row r="358" spans="1:2" x14ac:dyDescent="0.25">
      <c r="A358" s="45">
        <v>15601</v>
      </c>
      <c r="B358" s="45" t="s">
        <v>56</v>
      </c>
    </row>
    <row r="359" spans="1:2" x14ac:dyDescent="0.25">
      <c r="A359" s="45">
        <v>15605</v>
      </c>
      <c r="B359" s="45" t="s">
        <v>56</v>
      </c>
    </row>
    <row r="360" spans="1:2" x14ac:dyDescent="0.25">
      <c r="A360" s="45">
        <v>15606</v>
      </c>
      <c r="B360" s="45" t="s">
        <v>56</v>
      </c>
    </row>
    <row r="361" spans="1:2" x14ac:dyDescent="0.25">
      <c r="A361" s="45">
        <v>15610</v>
      </c>
      <c r="B361" s="45" t="s">
        <v>56</v>
      </c>
    </row>
    <row r="362" spans="1:2" x14ac:dyDescent="0.25">
      <c r="A362" s="45">
        <v>15611</v>
      </c>
      <c r="B362" s="45" t="s">
        <v>56</v>
      </c>
    </row>
    <row r="363" spans="1:2" x14ac:dyDescent="0.25">
      <c r="A363" s="45">
        <v>15612</v>
      </c>
      <c r="B363" s="45" t="s">
        <v>56</v>
      </c>
    </row>
    <row r="364" spans="1:2" x14ac:dyDescent="0.25">
      <c r="A364" s="45">
        <v>15613</v>
      </c>
      <c r="B364" s="45" t="s">
        <v>56</v>
      </c>
    </row>
    <row r="365" spans="1:2" x14ac:dyDescent="0.25">
      <c r="A365" s="45">
        <v>15615</v>
      </c>
      <c r="B365" s="45" t="s">
        <v>56</v>
      </c>
    </row>
    <row r="366" spans="1:2" x14ac:dyDescent="0.25">
      <c r="A366" s="45">
        <v>15616</v>
      </c>
      <c r="B366" s="45" t="s">
        <v>56</v>
      </c>
    </row>
    <row r="367" spans="1:2" x14ac:dyDescent="0.25">
      <c r="A367" s="45">
        <v>15617</v>
      </c>
      <c r="B367" s="45" t="s">
        <v>56</v>
      </c>
    </row>
    <row r="368" spans="1:2" x14ac:dyDescent="0.25">
      <c r="A368" s="45">
        <v>15618</v>
      </c>
      <c r="B368" s="45" t="s">
        <v>56</v>
      </c>
    </row>
    <row r="369" spans="1:2" x14ac:dyDescent="0.25">
      <c r="A369" s="45">
        <v>15619</v>
      </c>
      <c r="B369" s="45" t="s">
        <v>56</v>
      </c>
    </row>
    <row r="370" spans="1:2" x14ac:dyDescent="0.25">
      <c r="A370" s="45">
        <v>15620</v>
      </c>
      <c r="B370" s="45" t="s">
        <v>56</v>
      </c>
    </row>
    <row r="371" spans="1:2" x14ac:dyDescent="0.25">
      <c r="A371" s="45">
        <v>15621</v>
      </c>
      <c r="B371" s="45" t="s">
        <v>56</v>
      </c>
    </row>
    <row r="372" spans="1:2" x14ac:dyDescent="0.25">
      <c r="A372" s="45">
        <v>15622</v>
      </c>
      <c r="B372" s="45" t="s">
        <v>56</v>
      </c>
    </row>
    <row r="373" spans="1:2" x14ac:dyDescent="0.25">
      <c r="A373" s="45">
        <v>15623</v>
      </c>
      <c r="B373" s="45" t="s">
        <v>56</v>
      </c>
    </row>
    <row r="374" spans="1:2" x14ac:dyDescent="0.25">
      <c r="A374" s="45">
        <v>15624</v>
      </c>
      <c r="B374" s="45" t="s">
        <v>56</v>
      </c>
    </row>
    <row r="375" spans="1:2" x14ac:dyDescent="0.25">
      <c r="A375" s="45">
        <v>15625</v>
      </c>
      <c r="B375" s="45" t="s">
        <v>56</v>
      </c>
    </row>
    <row r="376" spans="1:2" x14ac:dyDescent="0.25">
      <c r="A376" s="45">
        <v>15626</v>
      </c>
      <c r="B376" s="45" t="s">
        <v>56</v>
      </c>
    </row>
    <row r="377" spans="1:2" x14ac:dyDescent="0.25">
      <c r="A377" s="45">
        <v>15627</v>
      </c>
      <c r="B377" s="45" t="s">
        <v>56</v>
      </c>
    </row>
    <row r="378" spans="1:2" x14ac:dyDescent="0.25">
      <c r="A378" s="45">
        <v>15628</v>
      </c>
      <c r="B378" s="45" t="s">
        <v>56</v>
      </c>
    </row>
    <row r="379" spans="1:2" x14ac:dyDescent="0.25">
      <c r="A379" s="45">
        <v>15629</v>
      </c>
      <c r="B379" s="45" t="s">
        <v>56</v>
      </c>
    </row>
    <row r="380" spans="1:2" x14ac:dyDescent="0.25">
      <c r="A380" s="45">
        <v>15631</v>
      </c>
      <c r="B380" s="45" t="s">
        <v>56</v>
      </c>
    </row>
    <row r="381" spans="1:2" x14ac:dyDescent="0.25">
      <c r="A381" s="45">
        <v>15632</v>
      </c>
      <c r="B381" s="45" t="s">
        <v>56</v>
      </c>
    </row>
    <row r="382" spans="1:2" x14ac:dyDescent="0.25">
      <c r="A382" s="45">
        <v>15633</v>
      </c>
      <c r="B382" s="45" t="s">
        <v>56</v>
      </c>
    </row>
    <row r="383" spans="1:2" x14ac:dyDescent="0.25">
      <c r="A383" s="45">
        <v>15634</v>
      </c>
      <c r="B383" s="45" t="s">
        <v>56</v>
      </c>
    </row>
    <row r="384" spans="1:2" x14ac:dyDescent="0.25">
      <c r="A384" s="45">
        <v>15635</v>
      </c>
      <c r="B384" s="45" t="s">
        <v>56</v>
      </c>
    </row>
    <row r="385" spans="1:2" x14ac:dyDescent="0.25">
      <c r="A385" s="45">
        <v>15636</v>
      </c>
      <c r="B385" s="45" t="s">
        <v>56</v>
      </c>
    </row>
    <row r="386" spans="1:2" x14ac:dyDescent="0.25">
      <c r="A386" s="45">
        <v>15637</v>
      </c>
      <c r="B386" s="45" t="s">
        <v>56</v>
      </c>
    </row>
    <row r="387" spans="1:2" x14ac:dyDescent="0.25">
      <c r="A387" s="45">
        <v>15638</v>
      </c>
      <c r="B387" s="45" t="s">
        <v>56</v>
      </c>
    </row>
    <row r="388" spans="1:2" x14ac:dyDescent="0.25">
      <c r="A388" s="45">
        <v>15639</v>
      </c>
      <c r="B388" s="45" t="s">
        <v>56</v>
      </c>
    </row>
    <row r="389" spans="1:2" x14ac:dyDescent="0.25">
      <c r="A389" s="45">
        <v>15640</v>
      </c>
      <c r="B389" s="45" t="s">
        <v>56</v>
      </c>
    </row>
    <row r="390" spans="1:2" x14ac:dyDescent="0.25">
      <c r="A390" s="45">
        <v>15641</v>
      </c>
      <c r="B390" s="45" t="s">
        <v>56</v>
      </c>
    </row>
    <row r="391" spans="1:2" x14ac:dyDescent="0.25">
      <c r="A391" s="45">
        <v>15642</v>
      </c>
      <c r="B391" s="45" t="s">
        <v>56</v>
      </c>
    </row>
    <row r="392" spans="1:2" x14ac:dyDescent="0.25">
      <c r="A392" s="45">
        <v>15644</v>
      </c>
      <c r="B392" s="45" t="s">
        <v>56</v>
      </c>
    </row>
    <row r="393" spans="1:2" x14ac:dyDescent="0.25">
      <c r="A393" s="45">
        <v>15646</v>
      </c>
      <c r="B393" s="45" t="s">
        <v>56</v>
      </c>
    </row>
    <row r="394" spans="1:2" x14ac:dyDescent="0.25">
      <c r="A394" s="45">
        <v>15647</v>
      </c>
      <c r="B394" s="45" t="s">
        <v>56</v>
      </c>
    </row>
    <row r="395" spans="1:2" x14ac:dyDescent="0.25">
      <c r="A395" s="45">
        <v>15650</v>
      </c>
      <c r="B395" s="45" t="s">
        <v>56</v>
      </c>
    </row>
    <row r="396" spans="1:2" x14ac:dyDescent="0.25">
      <c r="A396" s="45">
        <v>15655</v>
      </c>
      <c r="B396" s="45" t="s">
        <v>56</v>
      </c>
    </row>
    <row r="397" spans="1:2" x14ac:dyDescent="0.25">
      <c r="A397" s="45">
        <v>15656</v>
      </c>
      <c r="B397" s="45" t="s">
        <v>56</v>
      </c>
    </row>
    <row r="398" spans="1:2" x14ac:dyDescent="0.25">
      <c r="A398" s="45">
        <v>15658</v>
      </c>
      <c r="B398" s="45" t="s">
        <v>56</v>
      </c>
    </row>
    <row r="399" spans="1:2" x14ac:dyDescent="0.25">
      <c r="A399" s="45">
        <v>15660</v>
      </c>
      <c r="B399" s="45" t="s">
        <v>56</v>
      </c>
    </row>
    <row r="400" spans="1:2" x14ac:dyDescent="0.25">
      <c r="A400" s="45">
        <v>15661</v>
      </c>
      <c r="B400" s="45" t="s">
        <v>56</v>
      </c>
    </row>
    <row r="401" spans="1:2" x14ac:dyDescent="0.25">
      <c r="A401" s="45">
        <v>15662</v>
      </c>
      <c r="B401" s="45" t="s">
        <v>56</v>
      </c>
    </row>
    <row r="402" spans="1:2" x14ac:dyDescent="0.25">
      <c r="A402" s="45">
        <v>15663</v>
      </c>
      <c r="B402" s="45" t="s">
        <v>56</v>
      </c>
    </row>
    <row r="403" spans="1:2" x14ac:dyDescent="0.25">
      <c r="A403" s="45">
        <v>15664</v>
      </c>
      <c r="B403" s="45" t="s">
        <v>56</v>
      </c>
    </row>
    <row r="404" spans="1:2" x14ac:dyDescent="0.25">
      <c r="A404" s="45">
        <v>15665</v>
      </c>
      <c r="B404" s="45" t="s">
        <v>56</v>
      </c>
    </row>
    <row r="405" spans="1:2" x14ac:dyDescent="0.25">
      <c r="A405" s="45">
        <v>15666</v>
      </c>
      <c r="B405" s="45" t="s">
        <v>56</v>
      </c>
    </row>
    <row r="406" spans="1:2" x14ac:dyDescent="0.25">
      <c r="A406" s="45">
        <v>15668</v>
      </c>
      <c r="B406" s="45" t="s">
        <v>56</v>
      </c>
    </row>
    <row r="407" spans="1:2" x14ac:dyDescent="0.25">
      <c r="A407" s="45">
        <v>15670</v>
      </c>
      <c r="B407" s="45" t="s">
        <v>56</v>
      </c>
    </row>
    <row r="408" spans="1:2" x14ac:dyDescent="0.25">
      <c r="A408" s="45">
        <v>15671</v>
      </c>
      <c r="B408" s="45" t="s">
        <v>56</v>
      </c>
    </row>
    <row r="409" spans="1:2" x14ac:dyDescent="0.25">
      <c r="A409" s="45">
        <v>15672</v>
      </c>
      <c r="B409" s="45" t="s">
        <v>56</v>
      </c>
    </row>
    <row r="410" spans="1:2" x14ac:dyDescent="0.25">
      <c r="A410" s="45">
        <v>15673</v>
      </c>
      <c r="B410" s="45" t="s">
        <v>56</v>
      </c>
    </row>
    <row r="411" spans="1:2" x14ac:dyDescent="0.25">
      <c r="A411" s="45">
        <v>15674</v>
      </c>
      <c r="B411" s="45" t="s">
        <v>56</v>
      </c>
    </row>
    <row r="412" spans="1:2" x14ac:dyDescent="0.25">
      <c r="A412" s="45">
        <v>15675</v>
      </c>
      <c r="B412" s="45" t="s">
        <v>56</v>
      </c>
    </row>
    <row r="413" spans="1:2" x14ac:dyDescent="0.25">
      <c r="A413" s="45">
        <v>15676</v>
      </c>
      <c r="B413" s="45" t="s">
        <v>56</v>
      </c>
    </row>
    <row r="414" spans="1:2" x14ac:dyDescent="0.25">
      <c r="A414" s="45">
        <v>15677</v>
      </c>
      <c r="B414" s="45" t="s">
        <v>56</v>
      </c>
    </row>
    <row r="415" spans="1:2" x14ac:dyDescent="0.25">
      <c r="A415" s="45">
        <v>15678</v>
      </c>
      <c r="B415" s="45" t="s">
        <v>56</v>
      </c>
    </row>
    <row r="416" spans="1:2" x14ac:dyDescent="0.25">
      <c r="A416" s="45">
        <v>15679</v>
      </c>
      <c r="B416" s="45" t="s">
        <v>56</v>
      </c>
    </row>
    <row r="417" spans="1:2" x14ac:dyDescent="0.25">
      <c r="A417" s="45">
        <v>15680</v>
      </c>
      <c r="B417" s="45" t="s">
        <v>56</v>
      </c>
    </row>
    <row r="418" spans="1:2" x14ac:dyDescent="0.25">
      <c r="A418" s="45">
        <v>15681</v>
      </c>
      <c r="B418" s="45" t="s">
        <v>56</v>
      </c>
    </row>
    <row r="419" spans="1:2" x14ac:dyDescent="0.25">
      <c r="A419" s="45">
        <v>15682</v>
      </c>
      <c r="B419" s="45" t="s">
        <v>56</v>
      </c>
    </row>
    <row r="420" spans="1:2" x14ac:dyDescent="0.25">
      <c r="A420" s="45">
        <v>15683</v>
      </c>
      <c r="B420" s="45" t="s">
        <v>56</v>
      </c>
    </row>
    <row r="421" spans="1:2" x14ac:dyDescent="0.25">
      <c r="A421" s="45">
        <v>15684</v>
      </c>
      <c r="B421" s="45" t="s">
        <v>56</v>
      </c>
    </row>
    <row r="422" spans="1:2" x14ac:dyDescent="0.25">
      <c r="A422" s="45">
        <v>15685</v>
      </c>
      <c r="B422" s="45" t="s">
        <v>56</v>
      </c>
    </row>
    <row r="423" spans="1:2" x14ac:dyDescent="0.25">
      <c r="A423" s="45">
        <v>15686</v>
      </c>
      <c r="B423" s="45" t="s">
        <v>56</v>
      </c>
    </row>
    <row r="424" spans="1:2" x14ac:dyDescent="0.25">
      <c r="A424" s="45">
        <v>15687</v>
      </c>
      <c r="B424" s="45" t="s">
        <v>56</v>
      </c>
    </row>
    <row r="425" spans="1:2" x14ac:dyDescent="0.25">
      <c r="A425" s="45">
        <v>15688</v>
      </c>
      <c r="B425" s="45" t="s">
        <v>56</v>
      </c>
    </row>
    <row r="426" spans="1:2" x14ac:dyDescent="0.25">
      <c r="A426" s="45">
        <v>15689</v>
      </c>
      <c r="B426" s="45" t="s">
        <v>56</v>
      </c>
    </row>
    <row r="427" spans="1:2" x14ac:dyDescent="0.25">
      <c r="A427" s="45">
        <v>15690</v>
      </c>
      <c r="B427" s="45" t="s">
        <v>56</v>
      </c>
    </row>
    <row r="428" spans="1:2" x14ac:dyDescent="0.25">
      <c r="A428" s="45">
        <v>15691</v>
      </c>
      <c r="B428" s="45" t="s">
        <v>56</v>
      </c>
    </row>
    <row r="429" spans="1:2" x14ac:dyDescent="0.25">
      <c r="A429" s="45">
        <v>15692</v>
      </c>
      <c r="B429" s="45" t="s">
        <v>56</v>
      </c>
    </row>
    <row r="430" spans="1:2" x14ac:dyDescent="0.25">
      <c r="A430" s="45">
        <v>15693</v>
      </c>
      <c r="B430" s="45" t="s">
        <v>56</v>
      </c>
    </row>
    <row r="431" spans="1:2" x14ac:dyDescent="0.25">
      <c r="A431" s="45">
        <v>15695</v>
      </c>
      <c r="B431" s="45" t="s">
        <v>56</v>
      </c>
    </row>
    <row r="432" spans="1:2" x14ac:dyDescent="0.25">
      <c r="A432" s="45">
        <v>15696</v>
      </c>
      <c r="B432" s="45" t="s">
        <v>56</v>
      </c>
    </row>
    <row r="433" spans="1:2" x14ac:dyDescent="0.25">
      <c r="A433" s="45">
        <v>15697</v>
      </c>
      <c r="B433" s="45" t="s">
        <v>56</v>
      </c>
    </row>
    <row r="434" spans="1:2" x14ac:dyDescent="0.25">
      <c r="A434" s="45">
        <v>15698</v>
      </c>
      <c r="B434" s="45" t="s">
        <v>56</v>
      </c>
    </row>
    <row r="435" spans="1:2" x14ac:dyDescent="0.25">
      <c r="A435" s="45">
        <v>15701</v>
      </c>
      <c r="B435" s="45" t="s">
        <v>56</v>
      </c>
    </row>
    <row r="436" spans="1:2" x14ac:dyDescent="0.25">
      <c r="A436" s="45">
        <v>15705</v>
      </c>
      <c r="B436" s="45" t="s">
        <v>56</v>
      </c>
    </row>
    <row r="437" spans="1:2" x14ac:dyDescent="0.25">
      <c r="A437" s="45">
        <v>15710</v>
      </c>
      <c r="B437" s="45" t="s">
        <v>56</v>
      </c>
    </row>
    <row r="438" spans="1:2" x14ac:dyDescent="0.25">
      <c r="A438" s="45">
        <v>15711</v>
      </c>
      <c r="B438" s="45" t="s">
        <v>58</v>
      </c>
    </row>
    <row r="439" spans="1:2" x14ac:dyDescent="0.25">
      <c r="A439" s="45">
        <v>15712</v>
      </c>
      <c r="B439" s="45" t="s">
        <v>56</v>
      </c>
    </row>
    <row r="440" spans="1:2" x14ac:dyDescent="0.25">
      <c r="A440" s="45">
        <v>15713</v>
      </c>
      <c r="B440" s="45" t="s">
        <v>56</v>
      </c>
    </row>
    <row r="441" spans="1:2" x14ac:dyDescent="0.25">
      <c r="A441" s="45">
        <v>15714</v>
      </c>
      <c r="B441" s="45" t="s">
        <v>56</v>
      </c>
    </row>
    <row r="442" spans="1:2" x14ac:dyDescent="0.25">
      <c r="A442" s="45">
        <v>15715</v>
      </c>
      <c r="B442" s="45" t="s">
        <v>58</v>
      </c>
    </row>
    <row r="443" spans="1:2" x14ac:dyDescent="0.25">
      <c r="A443" s="45">
        <v>15716</v>
      </c>
      <c r="B443" s="45" t="s">
        <v>56</v>
      </c>
    </row>
    <row r="444" spans="1:2" x14ac:dyDescent="0.25">
      <c r="A444" s="45">
        <v>15717</v>
      </c>
      <c r="B444" s="45" t="s">
        <v>56</v>
      </c>
    </row>
    <row r="445" spans="1:2" x14ac:dyDescent="0.25">
      <c r="A445" s="45">
        <v>15720</v>
      </c>
      <c r="B445" s="45" t="s">
        <v>56</v>
      </c>
    </row>
    <row r="446" spans="1:2" x14ac:dyDescent="0.25">
      <c r="A446" s="45">
        <v>15721</v>
      </c>
      <c r="B446" s="45" t="s">
        <v>59</v>
      </c>
    </row>
    <row r="447" spans="1:2" x14ac:dyDescent="0.25">
      <c r="A447" s="45">
        <v>15722</v>
      </c>
      <c r="B447" s="45" t="s">
        <v>56</v>
      </c>
    </row>
    <row r="448" spans="1:2" x14ac:dyDescent="0.25">
      <c r="A448" s="45">
        <v>15723</v>
      </c>
      <c r="B448" s="45" t="s">
        <v>56</v>
      </c>
    </row>
    <row r="449" spans="1:2" x14ac:dyDescent="0.25">
      <c r="A449" s="45">
        <v>15724</v>
      </c>
      <c r="B449" s="45" t="s">
        <v>56</v>
      </c>
    </row>
    <row r="450" spans="1:2" x14ac:dyDescent="0.25">
      <c r="A450" s="45">
        <v>15725</v>
      </c>
      <c r="B450" s="45" t="s">
        <v>56</v>
      </c>
    </row>
    <row r="451" spans="1:2" x14ac:dyDescent="0.25">
      <c r="A451" s="45">
        <v>15727</v>
      </c>
      <c r="B451" s="45" t="s">
        <v>56</v>
      </c>
    </row>
    <row r="452" spans="1:2" x14ac:dyDescent="0.25">
      <c r="A452" s="45">
        <v>15728</v>
      </c>
      <c r="B452" s="45" t="s">
        <v>56</v>
      </c>
    </row>
    <row r="453" spans="1:2" x14ac:dyDescent="0.25">
      <c r="A453" s="45">
        <v>15729</v>
      </c>
      <c r="B453" s="45" t="s">
        <v>56</v>
      </c>
    </row>
    <row r="454" spans="1:2" x14ac:dyDescent="0.25">
      <c r="A454" s="45">
        <v>15730</v>
      </c>
      <c r="B454" s="45" t="s">
        <v>58</v>
      </c>
    </row>
    <row r="455" spans="1:2" x14ac:dyDescent="0.25">
      <c r="A455" s="45">
        <v>15731</v>
      </c>
      <c r="B455" s="45" t="s">
        <v>56</v>
      </c>
    </row>
    <row r="456" spans="1:2" x14ac:dyDescent="0.25">
      <c r="A456" s="45">
        <v>15732</v>
      </c>
      <c r="B456" s="45" t="s">
        <v>56</v>
      </c>
    </row>
    <row r="457" spans="1:2" x14ac:dyDescent="0.25">
      <c r="A457" s="45">
        <v>15733</v>
      </c>
      <c r="B457" s="45" t="s">
        <v>58</v>
      </c>
    </row>
    <row r="458" spans="1:2" x14ac:dyDescent="0.25">
      <c r="A458" s="45">
        <v>15734</v>
      </c>
      <c r="B458" s="45" t="s">
        <v>56</v>
      </c>
    </row>
    <row r="459" spans="1:2" x14ac:dyDescent="0.25">
      <c r="A459" s="45">
        <v>15736</v>
      </c>
      <c r="B459" s="45" t="s">
        <v>56</v>
      </c>
    </row>
    <row r="460" spans="1:2" x14ac:dyDescent="0.25">
      <c r="A460" s="45">
        <v>15737</v>
      </c>
      <c r="B460" s="45" t="s">
        <v>56</v>
      </c>
    </row>
    <row r="461" spans="1:2" x14ac:dyDescent="0.25">
      <c r="A461" s="45">
        <v>15738</v>
      </c>
      <c r="B461" s="45" t="s">
        <v>56</v>
      </c>
    </row>
    <row r="462" spans="1:2" x14ac:dyDescent="0.25">
      <c r="A462" s="45">
        <v>15739</v>
      </c>
      <c r="B462" s="45" t="s">
        <v>56</v>
      </c>
    </row>
    <row r="463" spans="1:2" x14ac:dyDescent="0.25">
      <c r="A463" s="45">
        <v>15740</v>
      </c>
      <c r="B463" s="45" t="s">
        <v>58</v>
      </c>
    </row>
    <row r="464" spans="1:2" x14ac:dyDescent="0.25">
      <c r="A464" s="45">
        <v>15741</v>
      </c>
      <c r="B464" s="45" t="s">
        <v>56</v>
      </c>
    </row>
    <row r="465" spans="1:2" x14ac:dyDescent="0.25">
      <c r="A465" s="45">
        <v>15742</v>
      </c>
      <c r="B465" s="45" t="s">
        <v>56</v>
      </c>
    </row>
    <row r="466" spans="1:2" x14ac:dyDescent="0.25">
      <c r="A466" s="45">
        <v>15744</v>
      </c>
      <c r="B466" s="45" t="s">
        <v>58</v>
      </c>
    </row>
    <row r="467" spans="1:2" x14ac:dyDescent="0.25">
      <c r="A467" s="45">
        <v>15745</v>
      </c>
      <c r="B467" s="45" t="s">
        <v>56</v>
      </c>
    </row>
    <row r="468" spans="1:2" x14ac:dyDescent="0.25">
      <c r="A468" s="45">
        <v>15746</v>
      </c>
      <c r="B468" s="45" t="s">
        <v>56</v>
      </c>
    </row>
    <row r="469" spans="1:2" x14ac:dyDescent="0.25">
      <c r="A469" s="45">
        <v>15747</v>
      </c>
      <c r="B469" s="45" t="s">
        <v>56</v>
      </c>
    </row>
    <row r="470" spans="1:2" x14ac:dyDescent="0.25">
      <c r="A470" s="45">
        <v>15748</v>
      </c>
      <c r="B470" s="45" t="s">
        <v>56</v>
      </c>
    </row>
    <row r="471" spans="1:2" x14ac:dyDescent="0.25">
      <c r="A471" s="45">
        <v>15750</v>
      </c>
      <c r="B471" s="45" t="s">
        <v>56</v>
      </c>
    </row>
    <row r="472" spans="1:2" x14ac:dyDescent="0.25">
      <c r="A472" s="45">
        <v>15752</v>
      </c>
      <c r="B472" s="45" t="s">
        <v>56</v>
      </c>
    </row>
    <row r="473" spans="1:2" x14ac:dyDescent="0.25">
      <c r="A473" s="45">
        <v>15753</v>
      </c>
      <c r="B473" s="45" t="s">
        <v>59</v>
      </c>
    </row>
    <row r="474" spans="1:2" x14ac:dyDescent="0.25">
      <c r="A474" s="45">
        <v>15754</v>
      </c>
      <c r="B474" s="45" t="s">
        <v>56</v>
      </c>
    </row>
    <row r="475" spans="1:2" x14ac:dyDescent="0.25">
      <c r="A475" s="45">
        <v>15756</v>
      </c>
      <c r="B475" s="45" t="s">
        <v>56</v>
      </c>
    </row>
    <row r="476" spans="1:2" x14ac:dyDescent="0.25">
      <c r="A476" s="45">
        <v>15757</v>
      </c>
      <c r="B476" s="45" t="s">
        <v>59</v>
      </c>
    </row>
    <row r="477" spans="1:2" x14ac:dyDescent="0.25">
      <c r="A477" s="45">
        <v>15758</v>
      </c>
      <c r="B477" s="45" t="s">
        <v>56</v>
      </c>
    </row>
    <row r="478" spans="1:2" x14ac:dyDescent="0.25">
      <c r="A478" s="45">
        <v>15759</v>
      </c>
      <c r="B478" s="45" t="s">
        <v>56</v>
      </c>
    </row>
    <row r="479" spans="1:2" x14ac:dyDescent="0.25">
      <c r="A479" s="45">
        <v>15760</v>
      </c>
      <c r="B479" s="45" t="s">
        <v>56</v>
      </c>
    </row>
    <row r="480" spans="1:2" x14ac:dyDescent="0.25">
      <c r="A480" s="45">
        <v>15761</v>
      </c>
      <c r="B480" s="45" t="s">
        <v>56</v>
      </c>
    </row>
    <row r="481" spans="1:2" x14ac:dyDescent="0.25">
      <c r="A481" s="45">
        <v>15762</v>
      </c>
      <c r="B481" s="45" t="s">
        <v>56</v>
      </c>
    </row>
    <row r="482" spans="1:2" x14ac:dyDescent="0.25">
      <c r="A482" s="45">
        <v>15763</v>
      </c>
      <c r="B482" s="45" t="s">
        <v>56</v>
      </c>
    </row>
    <row r="483" spans="1:2" x14ac:dyDescent="0.25">
      <c r="A483" s="45">
        <v>15764</v>
      </c>
      <c r="B483" s="45" t="s">
        <v>58</v>
      </c>
    </row>
    <row r="484" spans="1:2" x14ac:dyDescent="0.25">
      <c r="A484" s="45">
        <v>15765</v>
      </c>
      <c r="B484" s="45" t="s">
        <v>56</v>
      </c>
    </row>
    <row r="485" spans="1:2" x14ac:dyDescent="0.25">
      <c r="A485" s="45">
        <v>15767</v>
      </c>
      <c r="B485" s="45" t="s">
        <v>58</v>
      </c>
    </row>
    <row r="486" spans="1:2" x14ac:dyDescent="0.25">
      <c r="A486" s="45">
        <v>15770</v>
      </c>
      <c r="B486" s="45" t="s">
        <v>58</v>
      </c>
    </row>
    <row r="487" spans="1:2" x14ac:dyDescent="0.25">
      <c r="A487" s="45">
        <v>15771</v>
      </c>
      <c r="B487" s="45" t="s">
        <v>56</v>
      </c>
    </row>
    <row r="488" spans="1:2" x14ac:dyDescent="0.25">
      <c r="A488" s="45">
        <v>15772</v>
      </c>
      <c r="B488" s="45" t="s">
        <v>56</v>
      </c>
    </row>
    <row r="489" spans="1:2" x14ac:dyDescent="0.25">
      <c r="A489" s="45">
        <v>15773</v>
      </c>
      <c r="B489" s="45" t="s">
        <v>56</v>
      </c>
    </row>
    <row r="490" spans="1:2" x14ac:dyDescent="0.25">
      <c r="A490" s="45">
        <v>15774</v>
      </c>
      <c r="B490" s="45" t="s">
        <v>56</v>
      </c>
    </row>
    <row r="491" spans="1:2" x14ac:dyDescent="0.25">
      <c r="A491" s="45">
        <v>15775</v>
      </c>
      <c r="B491" s="45" t="s">
        <v>56</v>
      </c>
    </row>
    <row r="492" spans="1:2" x14ac:dyDescent="0.25">
      <c r="A492" s="45">
        <v>15776</v>
      </c>
      <c r="B492" s="45" t="s">
        <v>58</v>
      </c>
    </row>
    <row r="493" spans="1:2" x14ac:dyDescent="0.25">
      <c r="A493" s="45">
        <v>15777</v>
      </c>
      <c r="B493" s="45" t="s">
        <v>56</v>
      </c>
    </row>
    <row r="494" spans="1:2" x14ac:dyDescent="0.25">
      <c r="A494" s="45">
        <v>15778</v>
      </c>
      <c r="B494" s="45" t="s">
        <v>58</v>
      </c>
    </row>
    <row r="495" spans="1:2" x14ac:dyDescent="0.25">
      <c r="A495" s="45">
        <v>15779</v>
      </c>
      <c r="B495" s="45" t="s">
        <v>56</v>
      </c>
    </row>
    <row r="496" spans="1:2" x14ac:dyDescent="0.25">
      <c r="A496" s="45">
        <v>15780</v>
      </c>
      <c r="B496" s="45" t="s">
        <v>58</v>
      </c>
    </row>
    <row r="497" spans="1:2" x14ac:dyDescent="0.25">
      <c r="A497" s="45">
        <v>15781</v>
      </c>
      <c r="B497" s="45" t="s">
        <v>58</v>
      </c>
    </row>
    <row r="498" spans="1:2" x14ac:dyDescent="0.25">
      <c r="A498" s="45">
        <v>15783</v>
      </c>
      <c r="B498" s="45" t="s">
        <v>56</v>
      </c>
    </row>
    <row r="499" spans="1:2" x14ac:dyDescent="0.25">
      <c r="A499" s="45">
        <v>15784</v>
      </c>
      <c r="B499" s="45" t="s">
        <v>58</v>
      </c>
    </row>
    <row r="500" spans="1:2" x14ac:dyDescent="0.25">
      <c r="A500" s="45">
        <v>15801</v>
      </c>
      <c r="B500" s="45" t="s">
        <v>59</v>
      </c>
    </row>
    <row r="501" spans="1:2" x14ac:dyDescent="0.25">
      <c r="A501" s="45">
        <v>15821</v>
      </c>
      <c r="B501" s="45" t="s">
        <v>59</v>
      </c>
    </row>
    <row r="502" spans="1:2" x14ac:dyDescent="0.25">
      <c r="A502" s="45">
        <v>15822</v>
      </c>
      <c r="B502" s="45" t="s">
        <v>59</v>
      </c>
    </row>
    <row r="503" spans="1:2" x14ac:dyDescent="0.25">
      <c r="A503" s="45">
        <v>15823</v>
      </c>
      <c r="B503" s="45" t="s">
        <v>59</v>
      </c>
    </row>
    <row r="504" spans="1:2" x14ac:dyDescent="0.25">
      <c r="A504" s="45">
        <v>15824</v>
      </c>
      <c r="B504" s="45" t="s">
        <v>58</v>
      </c>
    </row>
    <row r="505" spans="1:2" x14ac:dyDescent="0.25">
      <c r="A505" s="45">
        <v>15825</v>
      </c>
      <c r="B505" s="45" t="s">
        <v>58</v>
      </c>
    </row>
    <row r="506" spans="1:2" x14ac:dyDescent="0.25">
      <c r="A506" s="45">
        <v>15827</v>
      </c>
      <c r="B506" s="45" t="s">
        <v>59</v>
      </c>
    </row>
    <row r="507" spans="1:2" x14ac:dyDescent="0.25">
      <c r="A507" s="45">
        <v>15828</v>
      </c>
      <c r="B507" s="45" t="s">
        <v>58</v>
      </c>
    </row>
    <row r="508" spans="1:2" x14ac:dyDescent="0.25">
      <c r="A508" s="45">
        <v>15829</v>
      </c>
      <c r="B508" s="45" t="s">
        <v>58</v>
      </c>
    </row>
    <row r="509" spans="1:2" x14ac:dyDescent="0.25">
      <c r="A509" s="45">
        <v>15831</v>
      </c>
      <c r="B509" s="45" t="s">
        <v>59</v>
      </c>
    </row>
    <row r="510" spans="1:2" x14ac:dyDescent="0.25">
      <c r="A510" s="45">
        <v>15832</v>
      </c>
      <c r="B510" s="45" t="s">
        <v>59</v>
      </c>
    </row>
    <row r="511" spans="1:2" x14ac:dyDescent="0.25">
      <c r="A511" s="45">
        <v>15834</v>
      </c>
      <c r="B511" s="45" t="s">
        <v>59</v>
      </c>
    </row>
    <row r="512" spans="1:2" x14ac:dyDescent="0.25">
      <c r="A512" s="45">
        <v>15840</v>
      </c>
      <c r="B512" s="45" t="s">
        <v>58</v>
      </c>
    </row>
    <row r="513" spans="1:2" x14ac:dyDescent="0.25">
      <c r="A513" s="45">
        <v>15841</v>
      </c>
      <c r="B513" s="45" t="s">
        <v>59</v>
      </c>
    </row>
    <row r="514" spans="1:2" x14ac:dyDescent="0.25">
      <c r="A514" s="45">
        <v>15845</v>
      </c>
      <c r="B514" s="45" t="s">
        <v>59</v>
      </c>
    </row>
    <row r="515" spans="1:2" x14ac:dyDescent="0.25">
      <c r="A515" s="45">
        <v>15846</v>
      </c>
      <c r="B515" s="45" t="s">
        <v>59</v>
      </c>
    </row>
    <row r="516" spans="1:2" x14ac:dyDescent="0.25">
      <c r="A516" s="45">
        <v>15847</v>
      </c>
      <c r="B516" s="45" t="s">
        <v>58</v>
      </c>
    </row>
    <row r="517" spans="1:2" x14ac:dyDescent="0.25">
      <c r="A517" s="45">
        <v>15848</v>
      </c>
      <c r="B517" s="45" t="s">
        <v>59</v>
      </c>
    </row>
    <row r="518" spans="1:2" x14ac:dyDescent="0.25">
      <c r="A518" s="45">
        <v>15849</v>
      </c>
      <c r="B518" s="45" t="s">
        <v>59</v>
      </c>
    </row>
    <row r="519" spans="1:2" x14ac:dyDescent="0.25">
      <c r="A519" s="45">
        <v>15851</v>
      </c>
      <c r="B519" s="45" t="s">
        <v>58</v>
      </c>
    </row>
    <row r="520" spans="1:2" x14ac:dyDescent="0.25">
      <c r="A520" s="45">
        <v>15853</v>
      </c>
      <c r="B520" s="45" t="s">
        <v>59</v>
      </c>
    </row>
    <row r="521" spans="1:2" x14ac:dyDescent="0.25">
      <c r="A521" s="45">
        <v>15856</v>
      </c>
      <c r="B521" s="45" t="s">
        <v>59</v>
      </c>
    </row>
    <row r="522" spans="1:2" x14ac:dyDescent="0.25">
      <c r="A522" s="45">
        <v>15857</v>
      </c>
      <c r="B522" s="45" t="s">
        <v>59</v>
      </c>
    </row>
    <row r="523" spans="1:2" x14ac:dyDescent="0.25">
      <c r="A523" s="45">
        <v>15860</v>
      </c>
      <c r="B523" s="45" t="s">
        <v>58</v>
      </c>
    </row>
    <row r="524" spans="1:2" x14ac:dyDescent="0.25">
      <c r="A524" s="45">
        <v>15861</v>
      </c>
      <c r="B524" s="45" t="s">
        <v>59</v>
      </c>
    </row>
    <row r="525" spans="1:2" x14ac:dyDescent="0.25">
      <c r="A525" s="45">
        <v>15863</v>
      </c>
      <c r="B525" s="45" t="s">
        <v>58</v>
      </c>
    </row>
    <row r="526" spans="1:2" x14ac:dyDescent="0.25">
      <c r="A526" s="45">
        <v>15864</v>
      </c>
      <c r="B526" s="45" t="s">
        <v>58</v>
      </c>
    </row>
    <row r="527" spans="1:2" x14ac:dyDescent="0.25">
      <c r="A527" s="45">
        <v>15865</v>
      </c>
      <c r="B527" s="45" t="s">
        <v>58</v>
      </c>
    </row>
    <row r="528" spans="1:2" x14ac:dyDescent="0.25">
      <c r="A528" s="45">
        <v>15866</v>
      </c>
      <c r="B528" s="45" t="s">
        <v>59</v>
      </c>
    </row>
    <row r="529" spans="1:2" x14ac:dyDescent="0.25">
      <c r="A529" s="45">
        <v>15868</v>
      </c>
      <c r="B529" s="45" t="s">
        <v>59</v>
      </c>
    </row>
    <row r="530" spans="1:2" x14ac:dyDescent="0.25">
      <c r="A530" s="45">
        <v>15870</v>
      </c>
      <c r="B530" s="45" t="s">
        <v>59</v>
      </c>
    </row>
    <row r="531" spans="1:2" x14ac:dyDescent="0.25">
      <c r="A531" s="45">
        <v>15901</v>
      </c>
      <c r="B531" s="45" t="s">
        <v>56</v>
      </c>
    </row>
    <row r="532" spans="1:2" x14ac:dyDescent="0.25">
      <c r="A532" s="45">
        <v>15902</v>
      </c>
      <c r="B532" s="45" t="s">
        <v>56</v>
      </c>
    </row>
    <row r="533" spans="1:2" x14ac:dyDescent="0.25">
      <c r="A533" s="45">
        <v>15904</v>
      </c>
      <c r="B533" s="45" t="s">
        <v>56</v>
      </c>
    </row>
    <row r="534" spans="1:2" x14ac:dyDescent="0.25">
      <c r="A534" s="45">
        <v>15905</v>
      </c>
      <c r="B534" s="45" t="s">
        <v>56</v>
      </c>
    </row>
    <row r="535" spans="1:2" x14ac:dyDescent="0.25">
      <c r="A535" s="45">
        <v>15906</v>
      </c>
      <c r="B535" s="45" t="s">
        <v>56</v>
      </c>
    </row>
    <row r="536" spans="1:2" x14ac:dyDescent="0.25">
      <c r="A536" s="45">
        <v>15907</v>
      </c>
      <c r="B536" s="45" t="s">
        <v>56</v>
      </c>
    </row>
    <row r="537" spans="1:2" x14ac:dyDescent="0.25">
      <c r="A537" s="45">
        <v>15909</v>
      </c>
      <c r="B537" s="45" t="s">
        <v>56</v>
      </c>
    </row>
    <row r="538" spans="1:2" x14ac:dyDescent="0.25">
      <c r="A538" s="45">
        <v>15915</v>
      </c>
      <c r="B538" s="45" t="s">
        <v>56</v>
      </c>
    </row>
    <row r="539" spans="1:2" x14ac:dyDescent="0.25">
      <c r="A539" s="45">
        <v>15920</v>
      </c>
      <c r="B539" s="45" t="s">
        <v>56</v>
      </c>
    </row>
    <row r="540" spans="1:2" x14ac:dyDescent="0.25">
      <c r="A540" s="45">
        <v>15921</v>
      </c>
      <c r="B540" s="45" t="s">
        <v>56</v>
      </c>
    </row>
    <row r="541" spans="1:2" x14ac:dyDescent="0.25">
      <c r="A541" s="45">
        <v>15922</v>
      </c>
      <c r="B541" s="45" t="s">
        <v>56</v>
      </c>
    </row>
    <row r="542" spans="1:2" x14ac:dyDescent="0.25">
      <c r="A542" s="45">
        <v>15923</v>
      </c>
      <c r="B542" s="45" t="s">
        <v>56</v>
      </c>
    </row>
    <row r="543" spans="1:2" x14ac:dyDescent="0.25">
      <c r="A543" s="45">
        <v>15924</v>
      </c>
      <c r="B543" s="45" t="s">
        <v>56</v>
      </c>
    </row>
    <row r="544" spans="1:2" x14ac:dyDescent="0.25">
      <c r="A544" s="45">
        <v>15925</v>
      </c>
      <c r="B544" s="45" t="s">
        <v>56</v>
      </c>
    </row>
    <row r="545" spans="1:2" x14ac:dyDescent="0.25">
      <c r="A545" s="45">
        <v>15926</v>
      </c>
      <c r="B545" s="45" t="s">
        <v>56</v>
      </c>
    </row>
    <row r="546" spans="1:2" x14ac:dyDescent="0.25">
      <c r="A546" s="45">
        <v>15927</v>
      </c>
      <c r="B546" s="45" t="s">
        <v>56</v>
      </c>
    </row>
    <row r="547" spans="1:2" x14ac:dyDescent="0.25">
      <c r="A547" s="45">
        <v>15928</v>
      </c>
      <c r="B547" s="45" t="s">
        <v>56</v>
      </c>
    </row>
    <row r="548" spans="1:2" x14ac:dyDescent="0.25">
      <c r="A548" s="45">
        <v>15929</v>
      </c>
      <c r="B548" s="45" t="s">
        <v>56</v>
      </c>
    </row>
    <row r="549" spans="1:2" x14ac:dyDescent="0.25">
      <c r="A549" s="45">
        <v>15930</v>
      </c>
      <c r="B549" s="45" t="s">
        <v>56</v>
      </c>
    </row>
    <row r="550" spans="1:2" x14ac:dyDescent="0.25">
      <c r="A550" s="45">
        <v>15931</v>
      </c>
      <c r="B550" s="45" t="s">
        <v>56</v>
      </c>
    </row>
    <row r="551" spans="1:2" x14ac:dyDescent="0.25">
      <c r="A551" s="45">
        <v>15934</v>
      </c>
      <c r="B551" s="45" t="s">
        <v>56</v>
      </c>
    </row>
    <row r="552" spans="1:2" x14ac:dyDescent="0.25">
      <c r="A552" s="45">
        <v>15935</v>
      </c>
      <c r="B552" s="45" t="s">
        <v>56</v>
      </c>
    </row>
    <row r="553" spans="1:2" x14ac:dyDescent="0.25">
      <c r="A553" s="45">
        <v>15936</v>
      </c>
      <c r="B553" s="45" t="s">
        <v>56</v>
      </c>
    </row>
    <row r="554" spans="1:2" x14ac:dyDescent="0.25">
      <c r="A554" s="45">
        <v>15937</v>
      </c>
      <c r="B554" s="45" t="s">
        <v>56</v>
      </c>
    </row>
    <row r="555" spans="1:2" x14ac:dyDescent="0.25">
      <c r="A555" s="45">
        <v>15938</v>
      </c>
      <c r="B555" s="45" t="s">
        <v>56</v>
      </c>
    </row>
    <row r="556" spans="1:2" x14ac:dyDescent="0.25">
      <c r="A556" s="45">
        <v>15940</v>
      </c>
      <c r="B556" s="45" t="s">
        <v>56</v>
      </c>
    </row>
    <row r="557" spans="1:2" x14ac:dyDescent="0.25">
      <c r="A557" s="45">
        <v>15942</v>
      </c>
      <c r="B557" s="45" t="s">
        <v>56</v>
      </c>
    </row>
    <row r="558" spans="1:2" x14ac:dyDescent="0.25">
      <c r="A558" s="45">
        <v>15943</v>
      </c>
      <c r="B558" s="45" t="s">
        <v>56</v>
      </c>
    </row>
    <row r="559" spans="1:2" x14ac:dyDescent="0.25">
      <c r="A559" s="45">
        <v>15944</v>
      </c>
      <c r="B559" s="45" t="s">
        <v>56</v>
      </c>
    </row>
    <row r="560" spans="1:2" x14ac:dyDescent="0.25">
      <c r="A560" s="45">
        <v>15945</v>
      </c>
      <c r="B560" s="45" t="s">
        <v>56</v>
      </c>
    </row>
    <row r="561" spans="1:2" x14ac:dyDescent="0.25">
      <c r="A561" s="45">
        <v>15946</v>
      </c>
      <c r="B561" s="45" t="s">
        <v>56</v>
      </c>
    </row>
    <row r="562" spans="1:2" x14ac:dyDescent="0.25">
      <c r="A562" s="45">
        <v>15948</v>
      </c>
      <c r="B562" s="45" t="s">
        <v>56</v>
      </c>
    </row>
    <row r="563" spans="1:2" x14ac:dyDescent="0.25">
      <c r="A563" s="45">
        <v>15949</v>
      </c>
      <c r="B563" s="45" t="s">
        <v>56</v>
      </c>
    </row>
    <row r="564" spans="1:2" x14ac:dyDescent="0.25">
      <c r="A564" s="45">
        <v>15951</v>
      </c>
      <c r="B564" s="45" t="s">
        <v>56</v>
      </c>
    </row>
    <row r="565" spans="1:2" x14ac:dyDescent="0.25">
      <c r="A565" s="45">
        <v>15952</v>
      </c>
      <c r="B565" s="45" t="s">
        <v>56</v>
      </c>
    </row>
    <row r="566" spans="1:2" x14ac:dyDescent="0.25">
      <c r="A566" s="45">
        <v>15953</v>
      </c>
      <c r="B566" s="45" t="s">
        <v>56</v>
      </c>
    </row>
    <row r="567" spans="1:2" x14ac:dyDescent="0.25">
      <c r="A567" s="45">
        <v>15954</v>
      </c>
      <c r="B567" s="45" t="s">
        <v>56</v>
      </c>
    </row>
    <row r="568" spans="1:2" x14ac:dyDescent="0.25">
      <c r="A568" s="45">
        <v>15955</v>
      </c>
      <c r="B568" s="45" t="s">
        <v>56</v>
      </c>
    </row>
    <row r="569" spans="1:2" x14ac:dyDescent="0.25">
      <c r="A569" s="45">
        <v>15956</v>
      </c>
      <c r="B569" s="45" t="s">
        <v>56</v>
      </c>
    </row>
    <row r="570" spans="1:2" x14ac:dyDescent="0.25">
      <c r="A570" s="45">
        <v>15957</v>
      </c>
      <c r="B570" s="45" t="s">
        <v>56</v>
      </c>
    </row>
    <row r="571" spans="1:2" x14ac:dyDescent="0.25">
      <c r="A571" s="45">
        <v>15958</v>
      </c>
      <c r="B571" s="45" t="s">
        <v>56</v>
      </c>
    </row>
    <row r="572" spans="1:2" x14ac:dyDescent="0.25">
      <c r="A572" s="45">
        <v>15959</v>
      </c>
      <c r="B572" s="45" t="s">
        <v>56</v>
      </c>
    </row>
    <row r="573" spans="1:2" x14ac:dyDescent="0.25">
      <c r="A573" s="45">
        <v>15960</v>
      </c>
      <c r="B573" s="45" t="s">
        <v>56</v>
      </c>
    </row>
    <row r="574" spans="1:2" x14ac:dyDescent="0.25">
      <c r="A574" s="45">
        <v>15961</v>
      </c>
      <c r="B574" s="45" t="s">
        <v>56</v>
      </c>
    </row>
    <row r="575" spans="1:2" x14ac:dyDescent="0.25">
      <c r="A575" s="45">
        <v>15962</v>
      </c>
      <c r="B575" s="45" t="s">
        <v>56</v>
      </c>
    </row>
    <row r="576" spans="1:2" x14ac:dyDescent="0.25">
      <c r="A576" s="45">
        <v>15963</v>
      </c>
      <c r="B576" s="45" t="s">
        <v>56</v>
      </c>
    </row>
    <row r="577" spans="1:2" x14ac:dyDescent="0.25">
      <c r="A577" s="45">
        <v>16001</v>
      </c>
      <c r="B577" s="45" t="s">
        <v>56</v>
      </c>
    </row>
    <row r="578" spans="1:2" x14ac:dyDescent="0.25">
      <c r="A578" s="45">
        <v>16002</v>
      </c>
      <c r="B578" s="45" t="s">
        <v>56</v>
      </c>
    </row>
    <row r="579" spans="1:2" x14ac:dyDescent="0.25">
      <c r="A579" s="45">
        <v>16003</v>
      </c>
      <c r="B579" s="45" t="s">
        <v>56</v>
      </c>
    </row>
    <row r="580" spans="1:2" x14ac:dyDescent="0.25">
      <c r="A580" s="45">
        <v>16016</v>
      </c>
      <c r="B580" s="45" t="s">
        <v>56</v>
      </c>
    </row>
    <row r="581" spans="1:2" x14ac:dyDescent="0.25">
      <c r="A581" s="45">
        <v>16017</v>
      </c>
      <c r="B581" s="45" t="s">
        <v>56</v>
      </c>
    </row>
    <row r="582" spans="1:2" x14ac:dyDescent="0.25">
      <c r="A582" s="45">
        <v>16018</v>
      </c>
      <c r="B582" s="45" t="s">
        <v>56</v>
      </c>
    </row>
    <row r="583" spans="1:2" x14ac:dyDescent="0.25">
      <c r="A583" s="45">
        <v>16020</v>
      </c>
      <c r="B583" s="45" t="s">
        <v>56</v>
      </c>
    </row>
    <row r="584" spans="1:2" x14ac:dyDescent="0.25">
      <c r="A584" s="45">
        <v>16021</v>
      </c>
      <c r="B584" s="45" t="s">
        <v>56</v>
      </c>
    </row>
    <row r="585" spans="1:2" x14ac:dyDescent="0.25">
      <c r="A585" s="45">
        <v>16022</v>
      </c>
      <c r="B585" s="45" t="s">
        <v>56</v>
      </c>
    </row>
    <row r="586" spans="1:2" x14ac:dyDescent="0.25">
      <c r="A586" s="45">
        <v>16023</v>
      </c>
      <c r="B586" s="45" t="s">
        <v>56</v>
      </c>
    </row>
    <row r="587" spans="1:2" x14ac:dyDescent="0.25">
      <c r="A587" s="45">
        <v>16024</v>
      </c>
      <c r="B587" s="45" t="s">
        <v>56</v>
      </c>
    </row>
    <row r="588" spans="1:2" x14ac:dyDescent="0.25">
      <c r="A588" s="45">
        <v>16025</v>
      </c>
      <c r="B588" s="45" t="s">
        <v>56</v>
      </c>
    </row>
    <row r="589" spans="1:2" x14ac:dyDescent="0.25">
      <c r="A589" s="45">
        <v>16027</v>
      </c>
      <c r="B589" s="45" t="s">
        <v>56</v>
      </c>
    </row>
    <row r="590" spans="1:2" x14ac:dyDescent="0.25">
      <c r="A590" s="45">
        <v>16028</v>
      </c>
      <c r="B590" s="45" t="s">
        <v>56</v>
      </c>
    </row>
    <row r="591" spans="1:2" x14ac:dyDescent="0.25">
      <c r="A591" s="45">
        <v>16029</v>
      </c>
      <c r="B591" s="45" t="s">
        <v>56</v>
      </c>
    </row>
    <row r="592" spans="1:2" x14ac:dyDescent="0.25">
      <c r="A592" s="45">
        <v>16030</v>
      </c>
      <c r="B592" s="45" t="s">
        <v>56</v>
      </c>
    </row>
    <row r="593" spans="1:2" x14ac:dyDescent="0.25">
      <c r="A593" s="45">
        <v>16033</v>
      </c>
      <c r="B593" s="45" t="s">
        <v>56</v>
      </c>
    </row>
    <row r="594" spans="1:2" x14ac:dyDescent="0.25">
      <c r="A594" s="45">
        <v>16034</v>
      </c>
      <c r="B594" s="45" t="s">
        <v>56</v>
      </c>
    </row>
    <row r="595" spans="1:2" x14ac:dyDescent="0.25">
      <c r="A595" s="45">
        <v>16035</v>
      </c>
      <c r="B595" s="45" t="s">
        <v>56</v>
      </c>
    </row>
    <row r="596" spans="1:2" x14ac:dyDescent="0.25">
      <c r="A596" s="45">
        <v>16036</v>
      </c>
      <c r="B596" s="45" t="s">
        <v>58</v>
      </c>
    </row>
    <row r="597" spans="1:2" x14ac:dyDescent="0.25">
      <c r="A597" s="45">
        <v>16037</v>
      </c>
      <c r="B597" s="45" t="s">
        <v>56</v>
      </c>
    </row>
    <row r="598" spans="1:2" x14ac:dyDescent="0.25">
      <c r="A598" s="45">
        <v>16038</v>
      </c>
      <c r="B598" s="45" t="s">
        <v>56</v>
      </c>
    </row>
    <row r="599" spans="1:2" x14ac:dyDescent="0.25">
      <c r="A599" s="45">
        <v>16039</v>
      </c>
      <c r="B599" s="45" t="s">
        <v>56</v>
      </c>
    </row>
    <row r="600" spans="1:2" x14ac:dyDescent="0.25">
      <c r="A600" s="45">
        <v>16040</v>
      </c>
      <c r="B600" s="45" t="s">
        <v>56</v>
      </c>
    </row>
    <row r="601" spans="1:2" x14ac:dyDescent="0.25">
      <c r="A601" s="45">
        <v>16041</v>
      </c>
      <c r="B601" s="45" t="s">
        <v>56</v>
      </c>
    </row>
    <row r="602" spans="1:2" x14ac:dyDescent="0.25">
      <c r="A602" s="45">
        <v>16045</v>
      </c>
      <c r="B602" s="45" t="s">
        <v>56</v>
      </c>
    </row>
    <row r="603" spans="1:2" x14ac:dyDescent="0.25">
      <c r="A603" s="45">
        <v>16046</v>
      </c>
      <c r="B603" s="45" t="s">
        <v>56</v>
      </c>
    </row>
    <row r="604" spans="1:2" x14ac:dyDescent="0.25">
      <c r="A604" s="45">
        <v>16048</v>
      </c>
      <c r="B604" s="45" t="s">
        <v>56</v>
      </c>
    </row>
    <row r="605" spans="1:2" x14ac:dyDescent="0.25">
      <c r="A605" s="45">
        <v>16049</v>
      </c>
      <c r="B605" s="45" t="s">
        <v>56</v>
      </c>
    </row>
    <row r="606" spans="1:2" x14ac:dyDescent="0.25">
      <c r="A606" s="45">
        <v>16050</v>
      </c>
      <c r="B606" s="45" t="s">
        <v>56</v>
      </c>
    </row>
    <row r="607" spans="1:2" x14ac:dyDescent="0.25">
      <c r="A607" s="45">
        <v>16051</v>
      </c>
      <c r="B607" s="45" t="s">
        <v>56</v>
      </c>
    </row>
    <row r="608" spans="1:2" x14ac:dyDescent="0.25">
      <c r="A608" s="45">
        <v>16052</v>
      </c>
      <c r="B608" s="45" t="s">
        <v>56</v>
      </c>
    </row>
    <row r="609" spans="1:2" x14ac:dyDescent="0.25">
      <c r="A609" s="45">
        <v>16053</v>
      </c>
      <c r="B609" s="45" t="s">
        <v>56</v>
      </c>
    </row>
    <row r="610" spans="1:2" x14ac:dyDescent="0.25">
      <c r="A610" s="45">
        <v>16054</v>
      </c>
      <c r="B610" s="45" t="s">
        <v>58</v>
      </c>
    </row>
    <row r="611" spans="1:2" x14ac:dyDescent="0.25">
      <c r="A611" s="45">
        <v>16055</v>
      </c>
      <c r="B611" s="45" t="s">
        <v>56</v>
      </c>
    </row>
    <row r="612" spans="1:2" x14ac:dyDescent="0.25">
      <c r="A612" s="45">
        <v>16056</v>
      </c>
      <c r="B612" s="45" t="s">
        <v>56</v>
      </c>
    </row>
    <row r="613" spans="1:2" x14ac:dyDescent="0.25">
      <c r="A613" s="45">
        <v>16057</v>
      </c>
      <c r="B613" s="45" t="s">
        <v>56</v>
      </c>
    </row>
    <row r="614" spans="1:2" x14ac:dyDescent="0.25">
      <c r="A614" s="45">
        <v>16058</v>
      </c>
      <c r="B614" s="45" t="s">
        <v>56</v>
      </c>
    </row>
    <row r="615" spans="1:2" x14ac:dyDescent="0.25">
      <c r="A615" s="45">
        <v>16059</v>
      </c>
      <c r="B615" s="45" t="s">
        <v>56</v>
      </c>
    </row>
    <row r="616" spans="1:2" x14ac:dyDescent="0.25">
      <c r="A616" s="45">
        <v>16061</v>
      </c>
      <c r="B616" s="45" t="s">
        <v>56</v>
      </c>
    </row>
    <row r="617" spans="1:2" x14ac:dyDescent="0.25">
      <c r="A617" s="45">
        <v>16063</v>
      </c>
      <c r="B617" s="45" t="s">
        <v>56</v>
      </c>
    </row>
    <row r="618" spans="1:2" x14ac:dyDescent="0.25">
      <c r="A618" s="45">
        <v>16066</v>
      </c>
      <c r="B618" s="45" t="s">
        <v>56</v>
      </c>
    </row>
    <row r="619" spans="1:2" x14ac:dyDescent="0.25">
      <c r="A619" s="45">
        <v>16101</v>
      </c>
      <c r="B619" s="45" t="s">
        <v>56</v>
      </c>
    </row>
    <row r="620" spans="1:2" x14ac:dyDescent="0.25">
      <c r="A620" s="45">
        <v>16102</v>
      </c>
      <c r="B620" s="45" t="s">
        <v>56</v>
      </c>
    </row>
    <row r="621" spans="1:2" x14ac:dyDescent="0.25">
      <c r="A621" s="45">
        <v>16103</v>
      </c>
      <c r="B621" s="45" t="s">
        <v>56</v>
      </c>
    </row>
    <row r="622" spans="1:2" x14ac:dyDescent="0.25">
      <c r="A622" s="45">
        <v>16105</v>
      </c>
      <c r="B622" s="45" t="s">
        <v>56</v>
      </c>
    </row>
    <row r="623" spans="1:2" x14ac:dyDescent="0.25">
      <c r="A623" s="45">
        <v>16107</v>
      </c>
      <c r="B623" s="45" t="s">
        <v>56</v>
      </c>
    </row>
    <row r="624" spans="1:2" x14ac:dyDescent="0.25">
      <c r="A624" s="45">
        <v>16108</v>
      </c>
      <c r="B624" s="45" t="s">
        <v>56</v>
      </c>
    </row>
    <row r="625" spans="1:2" x14ac:dyDescent="0.25">
      <c r="A625" s="45">
        <v>16110</v>
      </c>
      <c r="B625" s="45" t="s">
        <v>58</v>
      </c>
    </row>
    <row r="626" spans="1:2" x14ac:dyDescent="0.25">
      <c r="A626" s="45">
        <v>16111</v>
      </c>
      <c r="B626" s="45" t="s">
        <v>58</v>
      </c>
    </row>
    <row r="627" spans="1:2" x14ac:dyDescent="0.25">
      <c r="A627" s="45">
        <v>16112</v>
      </c>
      <c r="B627" s="45" t="s">
        <v>56</v>
      </c>
    </row>
    <row r="628" spans="1:2" x14ac:dyDescent="0.25">
      <c r="A628" s="45">
        <v>16113</v>
      </c>
      <c r="B628" s="45" t="s">
        <v>58</v>
      </c>
    </row>
    <row r="629" spans="1:2" x14ac:dyDescent="0.25">
      <c r="A629" s="45">
        <v>16114</v>
      </c>
      <c r="B629" s="45" t="s">
        <v>58</v>
      </c>
    </row>
    <row r="630" spans="1:2" x14ac:dyDescent="0.25">
      <c r="A630" s="45">
        <v>16115</v>
      </c>
      <c r="B630" s="45" t="s">
        <v>56</v>
      </c>
    </row>
    <row r="631" spans="1:2" x14ac:dyDescent="0.25">
      <c r="A631" s="45">
        <v>16116</v>
      </c>
      <c r="B631" s="45" t="s">
        <v>56</v>
      </c>
    </row>
    <row r="632" spans="1:2" x14ac:dyDescent="0.25">
      <c r="A632" s="45">
        <v>16117</v>
      </c>
      <c r="B632" s="45" t="s">
        <v>56</v>
      </c>
    </row>
    <row r="633" spans="1:2" x14ac:dyDescent="0.25">
      <c r="A633" s="45">
        <v>16120</v>
      </c>
      <c r="B633" s="45" t="s">
        <v>56</v>
      </c>
    </row>
    <row r="634" spans="1:2" x14ac:dyDescent="0.25">
      <c r="A634" s="45">
        <v>16121</v>
      </c>
      <c r="B634" s="45" t="s">
        <v>58</v>
      </c>
    </row>
    <row r="635" spans="1:2" x14ac:dyDescent="0.25">
      <c r="A635" s="45">
        <v>16123</v>
      </c>
      <c r="B635" s="45" t="s">
        <v>56</v>
      </c>
    </row>
    <row r="636" spans="1:2" x14ac:dyDescent="0.25">
      <c r="A636" s="45">
        <v>16124</v>
      </c>
      <c r="B636" s="45" t="s">
        <v>58</v>
      </c>
    </row>
    <row r="637" spans="1:2" x14ac:dyDescent="0.25">
      <c r="A637" s="45">
        <v>16125</v>
      </c>
      <c r="B637" s="45" t="s">
        <v>58</v>
      </c>
    </row>
    <row r="638" spans="1:2" x14ac:dyDescent="0.25">
      <c r="A638" s="45">
        <v>16127</v>
      </c>
      <c r="B638" s="45" t="s">
        <v>58</v>
      </c>
    </row>
    <row r="639" spans="1:2" x14ac:dyDescent="0.25">
      <c r="A639" s="45">
        <v>16130</v>
      </c>
      <c r="B639" s="45" t="s">
        <v>58</v>
      </c>
    </row>
    <row r="640" spans="1:2" x14ac:dyDescent="0.25">
      <c r="A640" s="45">
        <v>16131</v>
      </c>
      <c r="B640" s="45" t="s">
        <v>58</v>
      </c>
    </row>
    <row r="641" spans="1:2" x14ac:dyDescent="0.25">
      <c r="A641" s="45">
        <v>16132</v>
      </c>
      <c r="B641" s="45" t="s">
        <v>56</v>
      </c>
    </row>
    <row r="642" spans="1:2" x14ac:dyDescent="0.25">
      <c r="A642" s="45">
        <v>16133</v>
      </c>
      <c r="B642" s="45" t="s">
        <v>58</v>
      </c>
    </row>
    <row r="643" spans="1:2" x14ac:dyDescent="0.25">
      <c r="A643" s="45">
        <v>16134</v>
      </c>
      <c r="B643" s="45" t="s">
        <v>58</v>
      </c>
    </row>
    <row r="644" spans="1:2" x14ac:dyDescent="0.25">
      <c r="A644" s="45">
        <v>16136</v>
      </c>
      <c r="B644" s="45" t="s">
        <v>56</v>
      </c>
    </row>
    <row r="645" spans="1:2" x14ac:dyDescent="0.25">
      <c r="A645" s="45">
        <v>16137</v>
      </c>
      <c r="B645" s="45" t="s">
        <v>58</v>
      </c>
    </row>
    <row r="646" spans="1:2" x14ac:dyDescent="0.25">
      <c r="A646" s="45">
        <v>16140</v>
      </c>
      <c r="B646" s="45" t="s">
        <v>56</v>
      </c>
    </row>
    <row r="647" spans="1:2" x14ac:dyDescent="0.25">
      <c r="A647" s="45">
        <v>16141</v>
      </c>
      <c r="B647" s="45" t="s">
        <v>56</v>
      </c>
    </row>
    <row r="648" spans="1:2" x14ac:dyDescent="0.25">
      <c r="A648" s="45">
        <v>16142</v>
      </c>
      <c r="B648" s="45" t="s">
        <v>56</v>
      </c>
    </row>
    <row r="649" spans="1:2" x14ac:dyDescent="0.25">
      <c r="A649" s="45">
        <v>16143</v>
      </c>
      <c r="B649" s="45" t="s">
        <v>56</v>
      </c>
    </row>
    <row r="650" spans="1:2" x14ac:dyDescent="0.25">
      <c r="A650" s="45">
        <v>16145</v>
      </c>
      <c r="B650" s="45" t="s">
        <v>58</v>
      </c>
    </row>
    <row r="651" spans="1:2" x14ac:dyDescent="0.25">
      <c r="A651" s="45">
        <v>16146</v>
      </c>
      <c r="B651" s="45" t="s">
        <v>58</v>
      </c>
    </row>
    <row r="652" spans="1:2" x14ac:dyDescent="0.25">
      <c r="A652" s="45">
        <v>16148</v>
      </c>
      <c r="B652" s="45" t="s">
        <v>58</v>
      </c>
    </row>
    <row r="653" spans="1:2" x14ac:dyDescent="0.25">
      <c r="A653" s="45">
        <v>16150</v>
      </c>
      <c r="B653" s="45" t="s">
        <v>58</v>
      </c>
    </row>
    <row r="654" spans="1:2" x14ac:dyDescent="0.25">
      <c r="A654" s="45">
        <v>16151</v>
      </c>
      <c r="B654" s="45" t="s">
        <v>58</v>
      </c>
    </row>
    <row r="655" spans="1:2" x14ac:dyDescent="0.25">
      <c r="A655" s="45">
        <v>16153</v>
      </c>
      <c r="B655" s="45" t="s">
        <v>58</v>
      </c>
    </row>
    <row r="656" spans="1:2" x14ac:dyDescent="0.25">
      <c r="A656" s="45">
        <v>16154</v>
      </c>
      <c r="B656" s="45" t="s">
        <v>58</v>
      </c>
    </row>
    <row r="657" spans="1:2" x14ac:dyDescent="0.25">
      <c r="A657" s="45">
        <v>16155</v>
      </c>
      <c r="B657" s="45" t="s">
        <v>56</v>
      </c>
    </row>
    <row r="658" spans="1:2" x14ac:dyDescent="0.25">
      <c r="A658" s="45">
        <v>16156</v>
      </c>
      <c r="B658" s="45" t="s">
        <v>56</v>
      </c>
    </row>
    <row r="659" spans="1:2" x14ac:dyDescent="0.25">
      <c r="A659" s="45">
        <v>16157</v>
      </c>
      <c r="B659" s="45" t="s">
        <v>56</v>
      </c>
    </row>
    <row r="660" spans="1:2" x14ac:dyDescent="0.25">
      <c r="A660" s="45">
        <v>16159</v>
      </c>
      <c r="B660" s="45" t="s">
        <v>58</v>
      </c>
    </row>
    <row r="661" spans="1:2" x14ac:dyDescent="0.25">
      <c r="A661" s="45">
        <v>16160</v>
      </c>
      <c r="B661" s="45" t="s">
        <v>56</v>
      </c>
    </row>
    <row r="662" spans="1:2" x14ac:dyDescent="0.25">
      <c r="A662" s="45">
        <v>16161</v>
      </c>
      <c r="B662" s="45" t="s">
        <v>58</v>
      </c>
    </row>
    <row r="663" spans="1:2" x14ac:dyDescent="0.25">
      <c r="A663" s="45">
        <v>16172</v>
      </c>
      <c r="B663" s="45" t="s">
        <v>56</v>
      </c>
    </row>
    <row r="664" spans="1:2" x14ac:dyDescent="0.25">
      <c r="A664" s="45">
        <v>16201</v>
      </c>
      <c r="B664" s="45" t="s">
        <v>56</v>
      </c>
    </row>
    <row r="665" spans="1:2" x14ac:dyDescent="0.25">
      <c r="A665" s="45">
        <v>16210</v>
      </c>
      <c r="B665" s="45" t="s">
        <v>56</v>
      </c>
    </row>
    <row r="666" spans="1:2" x14ac:dyDescent="0.25">
      <c r="A666" s="45">
        <v>16211</v>
      </c>
      <c r="B666" s="45" t="s">
        <v>56</v>
      </c>
    </row>
    <row r="667" spans="1:2" x14ac:dyDescent="0.25">
      <c r="A667" s="45">
        <v>16212</v>
      </c>
      <c r="B667" s="45" t="s">
        <v>56</v>
      </c>
    </row>
    <row r="668" spans="1:2" x14ac:dyDescent="0.25">
      <c r="A668" s="45">
        <v>16213</v>
      </c>
      <c r="B668" s="45" t="s">
        <v>58</v>
      </c>
    </row>
    <row r="669" spans="1:2" x14ac:dyDescent="0.25">
      <c r="A669" s="45">
        <v>16214</v>
      </c>
      <c r="B669" s="45" t="s">
        <v>58</v>
      </c>
    </row>
    <row r="670" spans="1:2" x14ac:dyDescent="0.25">
      <c r="A670" s="45">
        <v>16215</v>
      </c>
      <c r="B670" s="45" t="s">
        <v>56</v>
      </c>
    </row>
    <row r="671" spans="1:2" x14ac:dyDescent="0.25">
      <c r="A671" s="45">
        <v>16217</v>
      </c>
      <c r="B671" s="45" t="s">
        <v>58</v>
      </c>
    </row>
    <row r="672" spans="1:2" x14ac:dyDescent="0.25">
      <c r="A672" s="45">
        <v>16218</v>
      </c>
      <c r="B672" s="45" t="s">
        <v>56</v>
      </c>
    </row>
    <row r="673" spans="1:2" x14ac:dyDescent="0.25">
      <c r="A673" s="45">
        <v>16220</v>
      </c>
      <c r="B673" s="45" t="s">
        <v>58</v>
      </c>
    </row>
    <row r="674" spans="1:2" x14ac:dyDescent="0.25">
      <c r="A674" s="45">
        <v>16221</v>
      </c>
      <c r="B674" s="45" t="s">
        <v>58</v>
      </c>
    </row>
    <row r="675" spans="1:2" x14ac:dyDescent="0.25">
      <c r="A675" s="45">
        <v>16222</v>
      </c>
      <c r="B675" s="45" t="s">
        <v>56</v>
      </c>
    </row>
    <row r="676" spans="1:2" x14ac:dyDescent="0.25">
      <c r="A676" s="45">
        <v>16223</v>
      </c>
      <c r="B676" s="45" t="s">
        <v>56</v>
      </c>
    </row>
    <row r="677" spans="1:2" x14ac:dyDescent="0.25">
      <c r="A677" s="45">
        <v>16224</v>
      </c>
      <c r="B677" s="45" t="s">
        <v>58</v>
      </c>
    </row>
    <row r="678" spans="1:2" x14ac:dyDescent="0.25">
      <c r="A678" s="45">
        <v>16225</v>
      </c>
      <c r="B678" s="45" t="s">
        <v>58</v>
      </c>
    </row>
    <row r="679" spans="1:2" x14ac:dyDescent="0.25">
      <c r="A679" s="45">
        <v>16226</v>
      </c>
      <c r="B679" s="45" t="s">
        <v>56</v>
      </c>
    </row>
    <row r="680" spans="1:2" x14ac:dyDescent="0.25">
      <c r="A680" s="45">
        <v>16228</v>
      </c>
      <c r="B680" s="45" t="s">
        <v>56</v>
      </c>
    </row>
    <row r="681" spans="1:2" x14ac:dyDescent="0.25">
      <c r="A681" s="45">
        <v>16229</v>
      </c>
      <c r="B681" s="45" t="s">
        <v>56</v>
      </c>
    </row>
    <row r="682" spans="1:2" x14ac:dyDescent="0.25">
      <c r="A682" s="45">
        <v>16230</v>
      </c>
      <c r="B682" s="45" t="s">
        <v>58</v>
      </c>
    </row>
    <row r="683" spans="1:2" x14ac:dyDescent="0.25">
      <c r="A683" s="45">
        <v>16232</v>
      </c>
      <c r="B683" s="45" t="s">
        <v>58</v>
      </c>
    </row>
    <row r="684" spans="1:2" x14ac:dyDescent="0.25">
      <c r="A684" s="45">
        <v>16233</v>
      </c>
      <c r="B684" s="45" t="s">
        <v>58</v>
      </c>
    </row>
    <row r="685" spans="1:2" x14ac:dyDescent="0.25">
      <c r="A685" s="45">
        <v>16234</v>
      </c>
      <c r="B685" s="45" t="s">
        <v>58</v>
      </c>
    </row>
    <row r="686" spans="1:2" x14ac:dyDescent="0.25">
      <c r="A686" s="45">
        <v>16235</v>
      </c>
      <c r="B686" s="45" t="s">
        <v>58</v>
      </c>
    </row>
    <row r="687" spans="1:2" x14ac:dyDescent="0.25">
      <c r="A687" s="45">
        <v>16236</v>
      </c>
      <c r="B687" s="45" t="s">
        <v>56</v>
      </c>
    </row>
    <row r="688" spans="1:2" x14ac:dyDescent="0.25">
      <c r="A688" s="45">
        <v>16238</v>
      </c>
      <c r="B688" s="45" t="s">
        <v>56</v>
      </c>
    </row>
    <row r="689" spans="1:2" x14ac:dyDescent="0.25">
      <c r="A689" s="45">
        <v>16239</v>
      </c>
      <c r="B689" s="45" t="s">
        <v>58</v>
      </c>
    </row>
    <row r="690" spans="1:2" x14ac:dyDescent="0.25">
      <c r="A690" s="45">
        <v>16240</v>
      </c>
      <c r="B690" s="45" t="s">
        <v>58</v>
      </c>
    </row>
    <row r="691" spans="1:2" x14ac:dyDescent="0.25">
      <c r="A691" s="45">
        <v>16242</v>
      </c>
      <c r="B691" s="45" t="s">
        <v>58</v>
      </c>
    </row>
    <row r="692" spans="1:2" x14ac:dyDescent="0.25">
      <c r="A692" s="45">
        <v>16244</v>
      </c>
      <c r="B692" s="45" t="s">
        <v>56</v>
      </c>
    </row>
    <row r="693" spans="1:2" x14ac:dyDescent="0.25">
      <c r="A693" s="45">
        <v>16245</v>
      </c>
      <c r="B693" s="45" t="s">
        <v>56</v>
      </c>
    </row>
    <row r="694" spans="1:2" x14ac:dyDescent="0.25">
      <c r="A694" s="45">
        <v>16246</v>
      </c>
      <c r="B694" s="45" t="s">
        <v>56</v>
      </c>
    </row>
    <row r="695" spans="1:2" x14ac:dyDescent="0.25">
      <c r="A695" s="45">
        <v>16248</v>
      </c>
      <c r="B695" s="45" t="s">
        <v>58</v>
      </c>
    </row>
    <row r="696" spans="1:2" x14ac:dyDescent="0.25">
      <c r="A696" s="45">
        <v>16249</v>
      </c>
      <c r="B696" s="45" t="s">
        <v>56</v>
      </c>
    </row>
    <row r="697" spans="1:2" x14ac:dyDescent="0.25">
      <c r="A697" s="45">
        <v>16250</v>
      </c>
      <c r="B697" s="45" t="s">
        <v>56</v>
      </c>
    </row>
    <row r="698" spans="1:2" x14ac:dyDescent="0.25">
      <c r="A698" s="45">
        <v>16253</v>
      </c>
      <c r="B698" s="45" t="s">
        <v>56</v>
      </c>
    </row>
    <row r="699" spans="1:2" x14ac:dyDescent="0.25">
      <c r="A699" s="45">
        <v>16254</v>
      </c>
      <c r="B699" s="45" t="s">
        <v>58</v>
      </c>
    </row>
    <row r="700" spans="1:2" x14ac:dyDescent="0.25">
      <c r="A700" s="45">
        <v>16255</v>
      </c>
      <c r="B700" s="45" t="s">
        <v>58</v>
      </c>
    </row>
    <row r="701" spans="1:2" x14ac:dyDescent="0.25">
      <c r="A701" s="45">
        <v>16256</v>
      </c>
      <c r="B701" s="45" t="s">
        <v>56</v>
      </c>
    </row>
    <row r="702" spans="1:2" x14ac:dyDescent="0.25">
      <c r="A702" s="45">
        <v>16257</v>
      </c>
      <c r="B702" s="45" t="s">
        <v>58</v>
      </c>
    </row>
    <row r="703" spans="1:2" x14ac:dyDescent="0.25">
      <c r="A703" s="45">
        <v>16258</v>
      </c>
      <c r="B703" s="45" t="s">
        <v>58</v>
      </c>
    </row>
    <row r="704" spans="1:2" x14ac:dyDescent="0.25">
      <c r="A704" s="45">
        <v>16259</v>
      </c>
      <c r="B704" s="45" t="s">
        <v>56</v>
      </c>
    </row>
    <row r="705" spans="1:2" x14ac:dyDescent="0.25">
      <c r="A705" s="45">
        <v>16260</v>
      </c>
      <c r="B705" s="45" t="s">
        <v>58</v>
      </c>
    </row>
    <row r="706" spans="1:2" x14ac:dyDescent="0.25">
      <c r="A706" s="45">
        <v>16261</v>
      </c>
      <c r="B706" s="45" t="s">
        <v>56</v>
      </c>
    </row>
    <row r="707" spans="1:2" x14ac:dyDescent="0.25">
      <c r="A707" s="45">
        <v>16262</v>
      </c>
      <c r="B707" s="45" t="s">
        <v>56</v>
      </c>
    </row>
    <row r="708" spans="1:2" x14ac:dyDescent="0.25">
      <c r="A708" s="45">
        <v>16263</v>
      </c>
      <c r="B708" s="45" t="s">
        <v>56</v>
      </c>
    </row>
    <row r="709" spans="1:2" x14ac:dyDescent="0.25">
      <c r="A709" s="45">
        <v>16301</v>
      </c>
      <c r="B709" s="45" t="s">
        <v>58</v>
      </c>
    </row>
    <row r="710" spans="1:2" x14ac:dyDescent="0.25">
      <c r="A710" s="45">
        <v>16311</v>
      </c>
      <c r="B710" s="45" t="s">
        <v>58</v>
      </c>
    </row>
    <row r="711" spans="1:2" x14ac:dyDescent="0.25">
      <c r="A711" s="45">
        <v>16312</v>
      </c>
      <c r="B711" s="45" t="s">
        <v>58</v>
      </c>
    </row>
    <row r="712" spans="1:2" x14ac:dyDescent="0.25">
      <c r="A712" s="45">
        <v>16313</v>
      </c>
      <c r="B712" s="45" t="s">
        <v>58</v>
      </c>
    </row>
    <row r="713" spans="1:2" x14ac:dyDescent="0.25">
      <c r="A713" s="45">
        <v>16314</v>
      </c>
      <c r="B713" s="45" t="s">
        <v>58</v>
      </c>
    </row>
    <row r="714" spans="1:2" x14ac:dyDescent="0.25">
      <c r="A714" s="45">
        <v>16316</v>
      </c>
      <c r="B714" s="45" t="s">
        <v>58</v>
      </c>
    </row>
    <row r="715" spans="1:2" x14ac:dyDescent="0.25">
      <c r="A715" s="45">
        <v>16317</v>
      </c>
      <c r="B715" s="45" t="s">
        <v>58</v>
      </c>
    </row>
    <row r="716" spans="1:2" x14ac:dyDescent="0.25">
      <c r="A716" s="45">
        <v>16319</v>
      </c>
      <c r="B716" s="45" t="s">
        <v>58</v>
      </c>
    </row>
    <row r="717" spans="1:2" x14ac:dyDescent="0.25">
      <c r="A717" s="45">
        <v>16321</v>
      </c>
      <c r="B717" s="45" t="s">
        <v>58</v>
      </c>
    </row>
    <row r="718" spans="1:2" x14ac:dyDescent="0.25">
      <c r="A718" s="45">
        <v>16322</v>
      </c>
      <c r="B718" s="45" t="s">
        <v>58</v>
      </c>
    </row>
    <row r="719" spans="1:2" x14ac:dyDescent="0.25">
      <c r="A719" s="45">
        <v>16323</v>
      </c>
      <c r="B719" s="45" t="s">
        <v>58</v>
      </c>
    </row>
    <row r="720" spans="1:2" x14ac:dyDescent="0.25">
      <c r="A720" s="45">
        <v>16326</v>
      </c>
      <c r="B720" s="45" t="s">
        <v>58</v>
      </c>
    </row>
    <row r="721" spans="1:2" x14ac:dyDescent="0.25">
      <c r="A721" s="45">
        <v>16327</v>
      </c>
      <c r="B721" s="45" t="s">
        <v>58</v>
      </c>
    </row>
    <row r="722" spans="1:2" x14ac:dyDescent="0.25">
      <c r="A722" s="45">
        <v>16328</v>
      </c>
      <c r="B722" s="45" t="s">
        <v>58</v>
      </c>
    </row>
    <row r="723" spans="1:2" x14ac:dyDescent="0.25">
      <c r="A723" s="45">
        <v>16329</v>
      </c>
      <c r="B723" s="45" t="s">
        <v>58</v>
      </c>
    </row>
    <row r="724" spans="1:2" x14ac:dyDescent="0.25">
      <c r="A724" s="45">
        <v>16331</v>
      </c>
      <c r="B724" s="45" t="s">
        <v>58</v>
      </c>
    </row>
    <row r="725" spans="1:2" x14ac:dyDescent="0.25">
      <c r="A725" s="45">
        <v>16332</v>
      </c>
      <c r="B725" s="45" t="s">
        <v>58</v>
      </c>
    </row>
    <row r="726" spans="1:2" x14ac:dyDescent="0.25">
      <c r="A726" s="45">
        <v>16333</v>
      </c>
      <c r="B726" s="45" t="s">
        <v>59</v>
      </c>
    </row>
    <row r="727" spans="1:2" x14ac:dyDescent="0.25">
      <c r="A727" s="45">
        <v>16334</v>
      </c>
      <c r="B727" s="45" t="s">
        <v>58</v>
      </c>
    </row>
    <row r="728" spans="1:2" x14ac:dyDescent="0.25">
      <c r="A728" s="45">
        <v>16335</v>
      </c>
      <c r="B728" s="45" t="s">
        <v>58</v>
      </c>
    </row>
    <row r="729" spans="1:2" x14ac:dyDescent="0.25">
      <c r="A729" s="45">
        <v>16340</v>
      </c>
      <c r="B729" s="45" t="s">
        <v>58</v>
      </c>
    </row>
    <row r="730" spans="1:2" x14ac:dyDescent="0.25">
      <c r="A730" s="45">
        <v>16341</v>
      </c>
      <c r="B730" s="45" t="s">
        <v>58</v>
      </c>
    </row>
    <row r="731" spans="1:2" x14ac:dyDescent="0.25">
      <c r="A731" s="45">
        <v>16342</v>
      </c>
      <c r="B731" s="45" t="s">
        <v>58</v>
      </c>
    </row>
    <row r="732" spans="1:2" x14ac:dyDescent="0.25">
      <c r="A732" s="45">
        <v>16343</v>
      </c>
      <c r="B732" s="45" t="s">
        <v>58</v>
      </c>
    </row>
    <row r="733" spans="1:2" x14ac:dyDescent="0.25">
      <c r="A733" s="45">
        <v>16344</v>
      </c>
      <c r="B733" s="45" t="s">
        <v>58</v>
      </c>
    </row>
    <row r="734" spans="1:2" x14ac:dyDescent="0.25">
      <c r="A734" s="45">
        <v>16345</v>
      </c>
      <c r="B734" s="45" t="s">
        <v>58</v>
      </c>
    </row>
    <row r="735" spans="1:2" x14ac:dyDescent="0.25">
      <c r="A735" s="45">
        <v>16346</v>
      </c>
      <c r="B735" s="45" t="s">
        <v>58</v>
      </c>
    </row>
    <row r="736" spans="1:2" x14ac:dyDescent="0.25">
      <c r="A736" s="45">
        <v>16347</v>
      </c>
      <c r="B736" s="45" t="s">
        <v>58</v>
      </c>
    </row>
    <row r="737" spans="1:2" x14ac:dyDescent="0.25">
      <c r="A737" s="45">
        <v>16350</v>
      </c>
      <c r="B737" s="45" t="s">
        <v>58</v>
      </c>
    </row>
    <row r="738" spans="1:2" x14ac:dyDescent="0.25">
      <c r="A738" s="45">
        <v>16351</v>
      </c>
      <c r="B738" s="45" t="s">
        <v>58</v>
      </c>
    </row>
    <row r="739" spans="1:2" x14ac:dyDescent="0.25">
      <c r="A739" s="45">
        <v>16352</v>
      </c>
      <c r="B739" s="45" t="s">
        <v>58</v>
      </c>
    </row>
    <row r="740" spans="1:2" x14ac:dyDescent="0.25">
      <c r="A740" s="45">
        <v>16353</v>
      </c>
      <c r="B740" s="45" t="s">
        <v>58</v>
      </c>
    </row>
    <row r="741" spans="1:2" x14ac:dyDescent="0.25">
      <c r="A741" s="45">
        <v>16354</v>
      </c>
      <c r="B741" s="45" t="s">
        <v>58</v>
      </c>
    </row>
    <row r="742" spans="1:2" x14ac:dyDescent="0.25">
      <c r="A742" s="45">
        <v>16360</v>
      </c>
      <c r="B742" s="45" t="s">
        <v>58</v>
      </c>
    </row>
    <row r="743" spans="1:2" x14ac:dyDescent="0.25">
      <c r="A743" s="45">
        <v>16361</v>
      </c>
      <c r="B743" s="45" t="s">
        <v>58</v>
      </c>
    </row>
    <row r="744" spans="1:2" x14ac:dyDescent="0.25">
      <c r="A744" s="45">
        <v>16362</v>
      </c>
      <c r="B744" s="45" t="s">
        <v>58</v>
      </c>
    </row>
    <row r="745" spans="1:2" x14ac:dyDescent="0.25">
      <c r="A745" s="45">
        <v>16364</v>
      </c>
      <c r="B745" s="45" t="s">
        <v>58</v>
      </c>
    </row>
    <row r="746" spans="1:2" x14ac:dyDescent="0.25">
      <c r="A746" s="45">
        <v>16365</v>
      </c>
      <c r="B746" s="45" t="s">
        <v>58</v>
      </c>
    </row>
    <row r="747" spans="1:2" x14ac:dyDescent="0.25">
      <c r="A747" s="45">
        <v>16366</v>
      </c>
      <c r="B747" s="45" t="s">
        <v>58</v>
      </c>
    </row>
    <row r="748" spans="1:2" x14ac:dyDescent="0.25">
      <c r="A748" s="45">
        <v>16367</v>
      </c>
      <c r="B748" s="45" t="s">
        <v>58</v>
      </c>
    </row>
    <row r="749" spans="1:2" x14ac:dyDescent="0.25">
      <c r="A749" s="45">
        <v>16368</v>
      </c>
      <c r="B749" s="45" t="s">
        <v>58</v>
      </c>
    </row>
    <row r="750" spans="1:2" x14ac:dyDescent="0.25">
      <c r="A750" s="45">
        <v>16369</v>
      </c>
      <c r="B750" s="45" t="s">
        <v>58</v>
      </c>
    </row>
    <row r="751" spans="1:2" x14ac:dyDescent="0.25">
      <c r="A751" s="45">
        <v>16370</v>
      </c>
      <c r="B751" s="45" t="s">
        <v>58</v>
      </c>
    </row>
    <row r="752" spans="1:2" x14ac:dyDescent="0.25">
      <c r="A752" s="45">
        <v>16371</v>
      </c>
      <c r="B752" s="45" t="s">
        <v>58</v>
      </c>
    </row>
    <row r="753" spans="1:2" x14ac:dyDescent="0.25">
      <c r="A753" s="45">
        <v>16372</v>
      </c>
      <c r="B753" s="45" t="s">
        <v>58</v>
      </c>
    </row>
    <row r="754" spans="1:2" x14ac:dyDescent="0.25">
      <c r="A754" s="45">
        <v>16373</v>
      </c>
      <c r="B754" s="45" t="s">
        <v>58</v>
      </c>
    </row>
    <row r="755" spans="1:2" x14ac:dyDescent="0.25">
      <c r="A755" s="45">
        <v>16374</v>
      </c>
      <c r="B755" s="45" t="s">
        <v>58</v>
      </c>
    </row>
    <row r="756" spans="1:2" x14ac:dyDescent="0.25">
      <c r="A756" s="45">
        <v>16375</v>
      </c>
      <c r="B756" s="45" t="s">
        <v>58</v>
      </c>
    </row>
    <row r="757" spans="1:2" x14ac:dyDescent="0.25">
      <c r="A757" s="45">
        <v>16388</v>
      </c>
      <c r="B757" s="45" t="s">
        <v>58</v>
      </c>
    </row>
    <row r="758" spans="1:2" x14ac:dyDescent="0.25">
      <c r="A758" s="45">
        <v>16401</v>
      </c>
      <c r="B758" s="45" t="s">
        <v>58</v>
      </c>
    </row>
    <row r="759" spans="1:2" x14ac:dyDescent="0.25">
      <c r="A759" s="45">
        <v>16402</v>
      </c>
      <c r="B759" s="45" t="s">
        <v>58</v>
      </c>
    </row>
    <row r="760" spans="1:2" x14ac:dyDescent="0.25">
      <c r="A760" s="45">
        <v>16403</v>
      </c>
      <c r="B760" s="45" t="s">
        <v>58</v>
      </c>
    </row>
    <row r="761" spans="1:2" x14ac:dyDescent="0.25">
      <c r="A761" s="45">
        <v>16404</v>
      </c>
      <c r="B761" s="45" t="s">
        <v>58</v>
      </c>
    </row>
    <row r="762" spans="1:2" x14ac:dyDescent="0.25">
      <c r="A762" s="45">
        <v>16405</v>
      </c>
      <c r="B762" s="45" t="s">
        <v>58</v>
      </c>
    </row>
    <row r="763" spans="1:2" x14ac:dyDescent="0.25">
      <c r="A763" s="45">
        <v>16406</v>
      </c>
      <c r="B763" s="45" t="s">
        <v>58</v>
      </c>
    </row>
    <row r="764" spans="1:2" x14ac:dyDescent="0.25">
      <c r="A764" s="45">
        <v>16407</v>
      </c>
      <c r="B764" s="45" t="s">
        <v>58</v>
      </c>
    </row>
    <row r="765" spans="1:2" x14ac:dyDescent="0.25">
      <c r="A765" s="45">
        <v>16410</v>
      </c>
      <c r="B765" s="45" t="s">
        <v>58</v>
      </c>
    </row>
    <row r="766" spans="1:2" x14ac:dyDescent="0.25">
      <c r="A766" s="45">
        <v>16411</v>
      </c>
      <c r="B766" s="45" t="s">
        <v>58</v>
      </c>
    </row>
    <row r="767" spans="1:2" x14ac:dyDescent="0.25">
      <c r="A767" s="45">
        <v>16412</v>
      </c>
      <c r="B767" s="45" t="s">
        <v>58</v>
      </c>
    </row>
    <row r="768" spans="1:2" x14ac:dyDescent="0.25">
      <c r="A768" s="45">
        <v>16413</v>
      </c>
      <c r="B768" s="45" t="s">
        <v>58</v>
      </c>
    </row>
    <row r="769" spans="1:2" x14ac:dyDescent="0.25">
      <c r="A769" s="45">
        <v>16415</v>
      </c>
      <c r="B769" s="45" t="s">
        <v>58</v>
      </c>
    </row>
    <row r="770" spans="1:2" x14ac:dyDescent="0.25">
      <c r="A770" s="45">
        <v>16416</v>
      </c>
      <c r="B770" s="45" t="s">
        <v>58</v>
      </c>
    </row>
    <row r="771" spans="1:2" x14ac:dyDescent="0.25">
      <c r="A771" s="45">
        <v>16417</v>
      </c>
      <c r="B771" s="45" t="s">
        <v>58</v>
      </c>
    </row>
    <row r="772" spans="1:2" x14ac:dyDescent="0.25">
      <c r="A772" s="45">
        <v>16420</v>
      </c>
      <c r="B772" s="45" t="s">
        <v>58</v>
      </c>
    </row>
    <row r="773" spans="1:2" x14ac:dyDescent="0.25">
      <c r="A773" s="45">
        <v>16421</v>
      </c>
      <c r="B773" s="45" t="s">
        <v>58</v>
      </c>
    </row>
    <row r="774" spans="1:2" x14ac:dyDescent="0.25">
      <c r="A774" s="45">
        <v>16422</v>
      </c>
      <c r="B774" s="45" t="s">
        <v>58</v>
      </c>
    </row>
    <row r="775" spans="1:2" x14ac:dyDescent="0.25">
      <c r="A775" s="45">
        <v>16423</v>
      </c>
      <c r="B775" s="45" t="s">
        <v>58</v>
      </c>
    </row>
    <row r="776" spans="1:2" x14ac:dyDescent="0.25">
      <c r="A776" s="45">
        <v>16424</v>
      </c>
      <c r="B776" s="45" t="s">
        <v>58</v>
      </c>
    </row>
    <row r="777" spans="1:2" x14ac:dyDescent="0.25">
      <c r="A777" s="45">
        <v>16426</v>
      </c>
      <c r="B777" s="45" t="s">
        <v>58</v>
      </c>
    </row>
    <row r="778" spans="1:2" x14ac:dyDescent="0.25">
      <c r="A778" s="45">
        <v>16427</v>
      </c>
      <c r="B778" s="45" t="s">
        <v>58</v>
      </c>
    </row>
    <row r="779" spans="1:2" x14ac:dyDescent="0.25">
      <c r="A779" s="45">
        <v>16428</v>
      </c>
      <c r="B779" s="45" t="s">
        <v>58</v>
      </c>
    </row>
    <row r="780" spans="1:2" x14ac:dyDescent="0.25">
      <c r="A780" s="45">
        <v>16430</v>
      </c>
      <c r="B780" s="45" t="s">
        <v>58</v>
      </c>
    </row>
    <row r="781" spans="1:2" x14ac:dyDescent="0.25">
      <c r="A781" s="45">
        <v>16432</v>
      </c>
      <c r="B781" s="45" t="s">
        <v>58</v>
      </c>
    </row>
    <row r="782" spans="1:2" x14ac:dyDescent="0.25">
      <c r="A782" s="45">
        <v>16433</v>
      </c>
      <c r="B782" s="45" t="s">
        <v>58</v>
      </c>
    </row>
    <row r="783" spans="1:2" x14ac:dyDescent="0.25">
      <c r="A783" s="45">
        <v>16434</v>
      </c>
      <c r="B783" s="45" t="s">
        <v>58</v>
      </c>
    </row>
    <row r="784" spans="1:2" x14ac:dyDescent="0.25">
      <c r="A784" s="45">
        <v>16435</v>
      </c>
      <c r="B784" s="45" t="s">
        <v>58</v>
      </c>
    </row>
    <row r="785" spans="1:2" x14ac:dyDescent="0.25">
      <c r="A785" s="45">
        <v>16436</v>
      </c>
      <c r="B785" s="45" t="s">
        <v>58</v>
      </c>
    </row>
    <row r="786" spans="1:2" x14ac:dyDescent="0.25">
      <c r="A786" s="45">
        <v>16438</v>
      </c>
      <c r="B786" s="45" t="s">
        <v>58</v>
      </c>
    </row>
    <row r="787" spans="1:2" x14ac:dyDescent="0.25">
      <c r="A787" s="45">
        <v>16440</v>
      </c>
      <c r="B787" s="45" t="s">
        <v>58</v>
      </c>
    </row>
    <row r="788" spans="1:2" x14ac:dyDescent="0.25">
      <c r="A788" s="45">
        <v>16441</v>
      </c>
      <c r="B788" s="45" t="s">
        <v>58</v>
      </c>
    </row>
    <row r="789" spans="1:2" x14ac:dyDescent="0.25">
      <c r="A789" s="45">
        <v>16442</v>
      </c>
      <c r="B789" s="45" t="s">
        <v>58</v>
      </c>
    </row>
    <row r="790" spans="1:2" x14ac:dyDescent="0.25">
      <c r="A790" s="45">
        <v>16443</v>
      </c>
      <c r="B790" s="45" t="s">
        <v>58</v>
      </c>
    </row>
    <row r="791" spans="1:2" x14ac:dyDescent="0.25">
      <c r="A791" s="45">
        <v>16444</v>
      </c>
      <c r="B791" s="45" t="s">
        <v>58</v>
      </c>
    </row>
    <row r="792" spans="1:2" x14ac:dyDescent="0.25">
      <c r="A792" s="45">
        <v>16475</v>
      </c>
      <c r="B792" s="45" t="s">
        <v>58</v>
      </c>
    </row>
    <row r="793" spans="1:2" x14ac:dyDescent="0.25">
      <c r="A793" s="45">
        <v>16501</v>
      </c>
      <c r="B793" s="45" t="s">
        <v>58</v>
      </c>
    </row>
    <row r="794" spans="1:2" x14ac:dyDescent="0.25">
      <c r="A794" s="45">
        <v>16502</v>
      </c>
      <c r="B794" s="45" t="s">
        <v>58</v>
      </c>
    </row>
    <row r="795" spans="1:2" x14ac:dyDescent="0.25">
      <c r="A795" s="45">
        <v>16503</v>
      </c>
      <c r="B795" s="45" t="s">
        <v>58</v>
      </c>
    </row>
    <row r="796" spans="1:2" x14ac:dyDescent="0.25">
      <c r="A796" s="45">
        <v>16504</v>
      </c>
      <c r="B796" s="45" t="s">
        <v>58</v>
      </c>
    </row>
    <row r="797" spans="1:2" x14ac:dyDescent="0.25">
      <c r="A797" s="45">
        <v>16505</v>
      </c>
      <c r="B797" s="45" t="s">
        <v>58</v>
      </c>
    </row>
    <row r="798" spans="1:2" x14ac:dyDescent="0.25">
      <c r="A798" s="45">
        <v>16506</v>
      </c>
      <c r="B798" s="45" t="s">
        <v>58</v>
      </c>
    </row>
    <row r="799" spans="1:2" x14ac:dyDescent="0.25">
      <c r="A799" s="45">
        <v>16507</v>
      </c>
      <c r="B799" s="45" t="s">
        <v>58</v>
      </c>
    </row>
    <row r="800" spans="1:2" x14ac:dyDescent="0.25">
      <c r="A800" s="45">
        <v>16508</v>
      </c>
      <c r="B800" s="45" t="s">
        <v>58</v>
      </c>
    </row>
    <row r="801" spans="1:2" x14ac:dyDescent="0.25">
      <c r="A801" s="45">
        <v>16509</v>
      </c>
      <c r="B801" s="45" t="s">
        <v>58</v>
      </c>
    </row>
    <row r="802" spans="1:2" x14ac:dyDescent="0.25">
      <c r="A802" s="45">
        <v>16510</v>
      </c>
      <c r="B802" s="45" t="s">
        <v>58</v>
      </c>
    </row>
    <row r="803" spans="1:2" x14ac:dyDescent="0.25">
      <c r="A803" s="45">
        <v>16511</v>
      </c>
      <c r="B803" s="45" t="s">
        <v>58</v>
      </c>
    </row>
    <row r="804" spans="1:2" x14ac:dyDescent="0.25">
      <c r="A804" s="45">
        <v>16512</v>
      </c>
      <c r="B804" s="45" t="s">
        <v>58</v>
      </c>
    </row>
    <row r="805" spans="1:2" x14ac:dyDescent="0.25">
      <c r="A805" s="45">
        <v>16514</v>
      </c>
      <c r="B805" s="45" t="s">
        <v>58</v>
      </c>
    </row>
    <row r="806" spans="1:2" x14ac:dyDescent="0.25">
      <c r="A806" s="45">
        <v>16515</v>
      </c>
      <c r="B806" s="45" t="s">
        <v>58</v>
      </c>
    </row>
    <row r="807" spans="1:2" x14ac:dyDescent="0.25">
      <c r="A807" s="45">
        <v>16522</v>
      </c>
      <c r="B807" s="45" t="s">
        <v>58</v>
      </c>
    </row>
    <row r="808" spans="1:2" x14ac:dyDescent="0.25">
      <c r="A808" s="45">
        <v>16530</v>
      </c>
      <c r="B808" s="45" t="s">
        <v>58</v>
      </c>
    </row>
    <row r="809" spans="1:2" x14ac:dyDescent="0.25">
      <c r="A809" s="45">
        <v>16531</v>
      </c>
      <c r="B809" s="45" t="s">
        <v>58</v>
      </c>
    </row>
    <row r="810" spans="1:2" x14ac:dyDescent="0.25">
      <c r="A810" s="45">
        <v>16532</v>
      </c>
      <c r="B810" s="45" t="s">
        <v>58</v>
      </c>
    </row>
    <row r="811" spans="1:2" x14ac:dyDescent="0.25">
      <c r="A811" s="45">
        <v>16533</v>
      </c>
      <c r="B811" s="45" t="s">
        <v>58</v>
      </c>
    </row>
    <row r="812" spans="1:2" x14ac:dyDescent="0.25">
      <c r="A812" s="45">
        <v>16534</v>
      </c>
      <c r="B812" s="45" t="s">
        <v>58</v>
      </c>
    </row>
    <row r="813" spans="1:2" x14ac:dyDescent="0.25">
      <c r="A813" s="45">
        <v>16538</v>
      </c>
      <c r="B813" s="45" t="s">
        <v>58</v>
      </c>
    </row>
    <row r="814" spans="1:2" x14ac:dyDescent="0.25">
      <c r="A814" s="45">
        <v>16541</v>
      </c>
      <c r="B814" s="45" t="s">
        <v>58</v>
      </c>
    </row>
    <row r="815" spans="1:2" x14ac:dyDescent="0.25">
      <c r="A815" s="45">
        <v>16544</v>
      </c>
      <c r="B815" s="45" t="s">
        <v>58</v>
      </c>
    </row>
    <row r="816" spans="1:2" x14ac:dyDescent="0.25">
      <c r="A816" s="45">
        <v>16546</v>
      </c>
      <c r="B816" s="45" t="s">
        <v>58</v>
      </c>
    </row>
    <row r="817" spans="1:2" x14ac:dyDescent="0.25">
      <c r="A817" s="45">
        <v>16550</v>
      </c>
      <c r="B817" s="45" t="s">
        <v>58</v>
      </c>
    </row>
    <row r="818" spans="1:2" x14ac:dyDescent="0.25">
      <c r="A818" s="45">
        <v>16553</v>
      </c>
      <c r="B818" s="45" t="s">
        <v>58</v>
      </c>
    </row>
    <row r="819" spans="1:2" x14ac:dyDescent="0.25">
      <c r="A819" s="45">
        <v>16554</v>
      </c>
      <c r="B819" s="45" t="s">
        <v>58</v>
      </c>
    </row>
    <row r="820" spans="1:2" x14ac:dyDescent="0.25">
      <c r="A820" s="45">
        <v>16563</v>
      </c>
      <c r="B820" s="45" t="s">
        <v>58</v>
      </c>
    </row>
    <row r="821" spans="1:2" x14ac:dyDescent="0.25">
      <c r="A821" s="45">
        <v>16565</v>
      </c>
      <c r="B821" s="45" t="s">
        <v>58</v>
      </c>
    </row>
    <row r="822" spans="1:2" x14ac:dyDescent="0.25">
      <c r="A822" s="45">
        <v>16601</v>
      </c>
      <c r="B822" s="45" t="s">
        <v>56</v>
      </c>
    </row>
    <row r="823" spans="1:2" x14ac:dyDescent="0.25">
      <c r="A823" s="45">
        <v>16602</v>
      </c>
      <c r="B823" s="45" t="s">
        <v>56</v>
      </c>
    </row>
    <row r="824" spans="1:2" x14ac:dyDescent="0.25">
      <c r="A824" s="45">
        <v>16603</v>
      </c>
      <c r="B824" s="45" t="s">
        <v>56</v>
      </c>
    </row>
    <row r="825" spans="1:2" x14ac:dyDescent="0.25">
      <c r="A825" s="45">
        <v>16611</v>
      </c>
      <c r="B825" s="45" t="s">
        <v>60</v>
      </c>
    </row>
    <row r="826" spans="1:2" x14ac:dyDescent="0.25">
      <c r="A826" s="45">
        <v>16613</v>
      </c>
      <c r="B826" s="45" t="s">
        <v>56</v>
      </c>
    </row>
    <row r="827" spans="1:2" x14ac:dyDescent="0.25">
      <c r="A827" s="45">
        <v>16616</v>
      </c>
      <c r="B827" s="45" t="s">
        <v>59</v>
      </c>
    </row>
    <row r="828" spans="1:2" x14ac:dyDescent="0.25">
      <c r="A828" s="45">
        <v>16617</v>
      </c>
      <c r="B828" s="45" t="s">
        <v>56</v>
      </c>
    </row>
    <row r="829" spans="1:2" x14ac:dyDescent="0.25">
      <c r="A829" s="45">
        <v>16619</v>
      </c>
      <c r="B829" s="45" t="s">
        <v>56</v>
      </c>
    </row>
    <row r="830" spans="1:2" x14ac:dyDescent="0.25">
      <c r="A830" s="45">
        <v>16620</v>
      </c>
      <c r="B830" s="45" t="s">
        <v>59</v>
      </c>
    </row>
    <row r="831" spans="1:2" x14ac:dyDescent="0.25">
      <c r="A831" s="45">
        <v>16621</v>
      </c>
      <c r="B831" s="45" t="s">
        <v>60</v>
      </c>
    </row>
    <row r="832" spans="1:2" x14ac:dyDescent="0.25">
      <c r="A832" s="45">
        <v>16622</v>
      </c>
      <c r="B832" s="45" t="s">
        <v>60</v>
      </c>
    </row>
    <row r="833" spans="1:2" x14ac:dyDescent="0.25">
      <c r="A833" s="45">
        <v>16623</v>
      </c>
      <c r="B833" s="45" t="s">
        <v>60</v>
      </c>
    </row>
    <row r="834" spans="1:2" x14ac:dyDescent="0.25">
      <c r="A834" s="45">
        <v>16624</v>
      </c>
      <c r="B834" s="45" t="s">
        <v>56</v>
      </c>
    </row>
    <row r="835" spans="1:2" x14ac:dyDescent="0.25">
      <c r="A835" s="45">
        <v>16625</v>
      </c>
      <c r="B835" s="45" t="s">
        <v>56</v>
      </c>
    </row>
    <row r="836" spans="1:2" x14ac:dyDescent="0.25">
      <c r="A836" s="45">
        <v>16627</v>
      </c>
      <c r="B836" s="45" t="s">
        <v>59</v>
      </c>
    </row>
    <row r="837" spans="1:2" x14ac:dyDescent="0.25">
      <c r="A837" s="45">
        <v>16629</v>
      </c>
      <c r="B837" s="45" t="s">
        <v>56</v>
      </c>
    </row>
    <row r="838" spans="1:2" x14ac:dyDescent="0.25">
      <c r="A838" s="45">
        <v>16630</v>
      </c>
      <c r="B838" s="45" t="s">
        <v>56</v>
      </c>
    </row>
    <row r="839" spans="1:2" x14ac:dyDescent="0.25">
      <c r="A839" s="45">
        <v>16631</v>
      </c>
      <c r="B839" s="45" t="s">
        <v>56</v>
      </c>
    </row>
    <row r="840" spans="1:2" x14ac:dyDescent="0.25">
      <c r="A840" s="45">
        <v>16633</v>
      </c>
      <c r="B840" s="45" t="s">
        <v>56</v>
      </c>
    </row>
    <row r="841" spans="1:2" x14ac:dyDescent="0.25">
      <c r="A841" s="45">
        <v>16634</v>
      </c>
      <c r="B841" s="45" t="s">
        <v>60</v>
      </c>
    </row>
    <row r="842" spans="1:2" x14ac:dyDescent="0.25">
      <c r="A842" s="45">
        <v>16635</v>
      </c>
      <c r="B842" s="45" t="s">
        <v>56</v>
      </c>
    </row>
    <row r="843" spans="1:2" x14ac:dyDescent="0.25">
      <c r="A843" s="45">
        <v>16636</v>
      </c>
      <c r="B843" s="45" t="s">
        <v>56</v>
      </c>
    </row>
    <row r="844" spans="1:2" x14ac:dyDescent="0.25">
      <c r="A844" s="45">
        <v>16637</v>
      </c>
      <c r="B844" s="45" t="s">
        <v>56</v>
      </c>
    </row>
    <row r="845" spans="1:2" x14ac:dyDescent="0.25">
      <c r="A845" s="45">
        <v>16638</v>
      </c>
      <c r="B845" s="45" t="s">
        <v>60</v>
      </c>
    </row>
    <row r="846" spans="1:2" x14ac:dyDescent="0.25">
      <c r="A846" s="45">
        <v>16639</v>
      </c>
      <c r="B846" s="45" t="s">
        <v>56</v>
      </c>
    </row>
    <row r="847" spans="1:2" x14ac:dyDescent="0.25">
      <c r="A847" s="45">
        <v>16640</v>
      </c>
      <c r="B847" s="45" t="s">
        <v>56</v>
      </c>
    </row>
    <row r="848" spans="1:2" x14ac:dyDescent="0.25">
      <c r="A848" s="45">
        <v>16641</v>
      </c>
      <c r="B848" s="45" t="s">
        <v>56</v>
      </c>
    </row>
    <row r="849" spans="1:2" x14ac:dyDescent="0.25">
      <c r="A849" s="45">
        <v>16644</v>
      </c>
      <c r="B849" s="45" t="s">
        <v>56</v>
      </c>
    </row>
    <row r="850" spans="1:2" x14ac:dyDescent="0.25">
      <c r="A850" s="45">
        <v>16645</v>
      </c>
      <c r="B850" s="45" t="s">
        <v>59</v>
      </c>
    </row>
    <row r="851" spans="1:2" x14ac:dyDescent="0.25">
      <c r="A851" s="45">
        <v>16646</v>
      </c>
      <c r="B851" s="45" t="s">
        <v>56</v>
      </c>
    </row>
    <row r="852" spans="1:2" x14ac:dyDescent="0.25">
      <c r="A852" s="45">
        <v>16647</v>
      </c>
      <c r="B852" s="45" t="s">
        <v>60</v>
      </c>
    </row>
    <row r="853" spans="1:2" x14ac:dyDescent="0.25">
      <c r="A853" s="45">
        <v>16648</v>
      </c>
      <c r="B853" s="45" t="s">
        <v>56</v>
      </c>
    </row>
    <row r="854" spans="1:2" x14ac:dyDescent="0.25">
      <c r="A854" s="45">
        <v>16650</v>
      </c>
      <c r="B854" s="45" t="s">
        <v>56</v>
      </c>
    </row>
    <row r="855" spans="1:2" x14ac:dyDescent="0.25">
      <c r="A855" s="45">
        <v>16651</v>
      </c>
      <c r="B855" s="45" t="s">
        <v>59</v>
      </c>
    </row>
    <row r="856" spans="1:2" x14ac:dyDescent="0.25">
      <c r="A856" s="45">
        <v>16652</v>
      </c>
      <c r="B856" s="45" t="s">
        <v>60</v>
      </c>
    </row>
    <row r="857" spans="1:2" x14ac:dyDescent="0.25">
      <c r="A857" s="45">
        <v>16654</v>
      </c>
      <c r="B857" s="45" t="s">
        <v>60</v>
      </c>
    </row>
    <row r="858" spans="1:2" x14ac:dyDescent="0.25">
      <c r="A858" s="45">
        <v>16655</v>
      </c>
      <c r="B858" s="45" t="s">
        <v>56</v>
      </c>
    </row>
    <row r="859" spans="1:2" x14ac:dyDescent="0.25">
      <c r="A859" s="45">
        <v>16656</v>
      </c>
      <c r="B859" s="45" t="s">
        <v>59</v>
      </c>
    </row>
    <row r="860" spans="1:2" x14ac:dyDescent="0.25">
      <c r="A860" s="45">
        <v>16657</v>
      </c>
      <c r="B860" s="45" t="s">
        <v>60</v>
      </c>
    </row>
    <row r="861" spans="1:2" x14ac:dyDescent="0.25">
      <c r="A861" s="45">
        <v>16659</v>
      </c>
      <c r="B861" s="45" t="s">
        <v>56</v>
      </c>
    </row>
    <row r="862" spans="1:2" x14ac:dyDescent="0.25">
      <c r="A862" s="45">
        <v>16660</v>
      </c>
      <c r="B862" s="45" t="s">
        <v>56</v>
      </c>
    </row>
    <row r="863" spans="1:2" x14ac:dyDescent="0.25">
      <c r="A863" s="45">
        <v>16661</v>
      </c>
      <c r="B863" s="45" t="s">
        <v>59</v>
      </c>
    </row>
    <row r="864" spans="1:2" x14ac:dyDescent="0.25">
      <c r="A864" s="45">
        <v>16662</v>
      </c>
      <c r="B864" s="45" t="s">
        <v>56</v>
      </c>
    </row>
    <row r="865" spans="1:2" x14ac:dyDescent="0.25">
      <c r="A865" s="45">
        <v>16663</v>
      </c>
      <c r="B865" s="45" t="s">
        <v>59</v>
      </c>
    </row>
    <row r="866" spans="1:2" x14ac:dyDescent="0.25">
      <c r="A866" s="45">
        <v>16664</v>
      </c>
      <c r="B866" s="45" t="s">
        <v>56</v>
      </c>
    </row>
    <row r="867" spans="1:2" x14ac:dyDescent="0.25">
      <c r="A867" s="45">
        <v>16665</v>
      </c>
      <c r="B867" s="45" t="s">
        <v>56</v>
      </c>
    </row>
    <row r="868" spans="1:2" x14ac:dyDescent="0.25">
      <c r="A868" s="45">
        <v>16666</v>
      </c>
      <c r="B868" s="45" t="s">
        <v>59</v>
      </c>
    </row>
    <row r="869" spans="1:2" x14ac:dyDescent="0.25">
      <c r="A869" s="45">
        <v>16667</v>
      </c>
      <c r="B869" s="45" t="s">
        <v>56</v>
      </c>
    </row>
    <row r="870" spans="1:2" x14ac:dyDescent="0.25">
      <c r="A870" s="45">
        <v>16668</v>
      </c>
      <c r="B870" s="45" t="s">
        <v>56</v>
      </c>
    </row>
    <row r="871" spans="1:2" x14ac:dyDescent="0.25">
      <c r="A871" s="45">
        <v>16669</v>
      </c>
      <c r="B871" s="45" t="s">
        <v>60</v>
      </c>
    </row>
    <row r="872" spans="1:2" x14ac:dyDescent="0.25">
      <c r="A872" s="45">
        <v>16670</v>
      </c>
      <c r="B872" s="45" t="s">
        <v>56</v>
      </c>
    </row>
    <row r="873" spans="1:2" x14ac:dyDescent="0.25">
      <c r="A873" s="45">
        <v>16671</v>
      </c>
      <c r="B873" s="45" t="s">
        <v>59</v>
      </c>
    </row>
    <row r="874" spans="1:2" x14ac:dyDescent="0.25">
      <c r="A874" s="45">
        <v>16672</v>
      </c>
      <c r="B874" s="45" t="s">
        <v>56</v>
      </c>
    </row>
    <row r="875" spans="1:2" x14ac:dyDescent="0.25">
      <c r="A875" s="45">
        <v>16673</v>
      </c>
      <c r="B875" s="45" t="s">
        <v>56</v>
      </c>
    </row>
    <row r="876" spans="1:2" x14ac:dyDescent="0.25">
      <c r="A876" s="45">
        <v>16674</v>
      </c>
      <c r="B876" s="45" t="s">
        <v>60</v>
      </c>
    </row>
    <row r="877" spans="1:2" x14ac:dyDescent="0.25">
      <c r="A877" s="45">
        <v>16675</v>
      </c>
      <c r="B877" s="45" t="s">
        <v>56</v>
      </c>
    </row>
    <row r="878" spans="1:2" x14ac:dyDescent="0.25">
      <c r="A878" s="45">
        <v>16677</v>
      </c>
      <c r="B878" s="45" t="s">
        <v>60</v>
      </c>
    </row>
    <row r="879" spans="1:2" x14ac:dyDescent="0.25">
      <c r="A879" s="45">
        <v>16678</v>
      </c>
      <c r="B879" s="45" t="s">
        <v>56</v>
      </c>
    </row>
    <row r="880" spans="1:2" x14ac:dyDescent="0.25">
      <c r="A880" s="45">
        <v>16679</v>
      </c>
      <c r="B880" s="45" t="s">
        <v>56</v>
      </c>
    </row>
    <row r="881" spans="1:2" x14ac:dyDescent="0.25">
      <c r="A881" s="45">
        <v>16680</v>
      </c>
      <c r="B881" s="45" t="s">
        <v>59</v>
      </c>
    </row>
    <row r="882" spans="1:2" x14ac:dyDescent="0.25">
      <c r="A882" s="45">
        <v>16681</v>
      </c>
      <c r="B882" s="45" t="s">
        <v>59</v>
      </c>
    </row>
    <row r="883" spans="1:2" x14ac:dyDescent="0.25">
      <c r="A883" s="45">
        <v>16682</v>
      </c>
      <c r="B883" s="45" t="s">
        <v>56</v>
      </c>
    </row>
    <row r="884" spans="1:2" x14ac:dyDescent="0.25">
      <c r="A884" s="45">
        <v>16683</v>
      </c>
      <c r="B884" s="45" t="s">
        <v>60</v>
      </c>
    </row>
    <row r="885" spans="1:2" x14ac:dyDescent="0.25">
      <c r="A885" s="45">
        <v>16684</v>
      </c>
      <c r="B885" s="45" t="s">
        <v>59</v>
      </c>
    </row>
    <row r="886" spans="1:2" x14ac:dyDescent="0.25">
      <c r="A886" s="45">
        <v>16685</v>
      </c>
      <c r="B886" s="45" t="s">
        <v>60</v>
      </c>
    </row>
    <row r="887" spans="1:2" x14ac:dyDescent="0.25">
      <c r="A887" s="45">
        <v>16686</v>
      </c>
      <c r="B887" s="45" t="s">
        <v>56</v>
      </c>
    </row>
    <row r="888" spans="1:2" x14ac:dyDescent="0.25">
      <c r="A888" s="45">
        <v>16689</v>
      </c>
      <c r="B888" s="45" t="s">
        <v>57</v>
      </c>
    </row>
    <row r="889" spans="1:2" x14ac:dyDescent="0.25">
      <c r="A889" s="45">
        <v>16691</v>
      </c>
      <c r="B889" s="45" t="s">
        <v>57</v>
      </c>
    </row>
    <row r="890" spans="1:2" x14ac:dyDescent="0.25">
      <c r="A890" s="45">
        <v>16692</v>
      </c>
      <c r="B890" s="45" t="s">
        <v>59</v>
      </c>
    </row>
    <row r="891" spans="1:2" x14ac:dyDescent="0.25">
      <c r="A891" s="45">
        <v>16693</v>
      </c>
      <c r="B891" s="45" t="s">
        <v>56</v>
      </c>
    </row>
    <row r="892" spans="1:2" x14ac:dyDescent="0.25">
      <c r="A892" s="45">
        <v>16694</v>
      </c>
      <c r="B892" s="45" t="s">
        <v>60</v>
      </c>
    </row>
    <row r="893" spans="1:2" x14ac:dyDescent="0.25">
      <c r="A893" s="45">
        <v>16695</v>
      </c>
      <c r="B893" s="45" t="s">
        <v>56</v>
      </c>
    </row>
    <row r="894" spans="1:2" x14ac:dyDescent="0.25">
      <c r="A894" s="45">
        <v>16698</v>
      </c>
      <c r="B894" s="45" t="s">
        <v>59</v>
      </c>
    </row>
    <row r="895" spans="1:2" x14ac:dyDescent="0.25">
      <c r="A895" s="45">
        <v>16699</v>
      </c>
      <c r="B895" s="45" t="s">
        <v>56</v>
      </c>
    </row>
    <row r="896" spans="1:2" x14ac:dyDescent="0.25">
      <c r="A896" s="45">
        <v>16701</v>
      </c>
      <c r="B896" s="45" t="s">
        <v>59</v>
      </c>
    </row>
    <row r="897" spans="1:2" x14ac:dyDescent="0.25">
      <c r="A897" s="45">
        <v>16720</v>
      </c>
      <c r="B897" s="45" t="s">
        <v>59</v>
      </c>
    </row>
    <row r="898" spans="1:2" x14ac:dyDescent="0.25">
      <c r="A898" s="45">
        <v>16724</v>
      </c>
      <c r="B898" s="45" t="s">
        <v>59</v>
      </c>
    </row>
    <row r="899" spans="1:2" x14ac:dyDescent="0.25">
      <c r="A899" s="45">
        <v>16725</v>
      </c>
      <c r="B899" s="45" t="s">
        <v>59</v>
      </c>
    </row>
    <row r="900" spans="1:2" x14ac:dyDescent="0.25">
      <c r="A900" s="45">
        <v>16726</v>
      </c>
      <c r="B900" s="45" t="s">
        <v>59</v>
      </c>
    </row>
    <row r="901" spans="1:2" x14ac:dyDescent="0.25">
      <c r="A901" s="45">
        <v>16727</v>
      </c>
      <c r="B901" s="45" t="s">
        <v>59</v>
      </c>
    </row>
    <row r="902" spans="1:2" x14ac:dyDescent="0.25">
      <c r="A902" s="45">
        <v>16728</v>
      </c>
      <c r="B902" s="45" t="s">
        <v>59</v>
      </c>
    </row>
    <row r="903" spans="1:2" x14ac:dyDescent="0.25">
      <c r="A903" s="45">
        <v>16729</v>
      </c>
      <c r="B903" s="45" t="s">
        <v>59</v>
      </c>
    </row>
    <row r="904" spans="1:2" x14ac:dyDescent="0.25">
      <c r="A904" s="45">
        <v>16730</v>
      </c>
      <c r="B904" s="45" t="s">
        <v>59</v>
      </c>
    </row>
    <row r="905" spans="1:2" x14ac:dyDescent="0.25">
      <c r="A905" s="45">
        <v>16731</v>
      </c>
      <c r="B905" s="45" t="s">
        <v>59</v>
      </c>
    </row>
    <row r="906" spans="1:2" x14ac:dyDescent="0.25">
      <c r="A906" s="45">
        <v>16732</v>
      </c>
      <c r="B906" s="45" t="s">
        <v>59</v>
      </c>
    </row>
    <row r="907" spans="1:2" x14ac:dyDescent="0.25">
      <c r="A907" s="45">
        <v>16733</v>
      </c>
      <c r="B907" s="45" t="s">
        <v>59</v>
      </c>
    </row>
    <row r="908" spans="1:2" x14ac:dyDescent="0.25">
      <c r="A908" s="45">
        <v>16734</v>
      </c>
      <c r="B908" s="45" t="s">
        <v>59</v>
      </c>
    </row>
    <row r="909" spans="1:2" x14ac:dyDescent="0.25">
      <c r="A909" s="45">
        <v>16735</v>
      </c>
      <c r="B909" s="45" t="s">
        <v>59</v>
      </c>
    </row>
    <row r="910" spans="1:2" x14ac:dyDescent="0.25">
      <c r="A910" s="45">
        <v>16738</v>
      </c>
      <c r="B910" s="45" t="s">
        <v>59</v>
      </c>
    </row>
    <row r="911" spans="1:2" x14ac:dyDescent="0.25">
      <c r="A911" s="45">
        <v>16740</v>
      </c>
      <c r="B911" s="45" t="s">
        <v>59</v>
      </c>
    </row>
    <row r="912" spans="1:2" x14ac:dyDescent="0.25">
      <c r="A912" s="45">
        <v>16743</v>
      </c>
      <c r="B912" s="45" t="s">
        <v>59</v>
      </c>
    </row>
    <row r="913" spans="1:2" x14ac:dyDescent="0.25">
      <c r="A913" s="45">
        <v>16744</v>
      </c>
      <c r="B913" s="45" t="s">
        <v>59</v>
      </c>
    </row>
    <row r="914" spans="1:2" x14ac:dyDescent="0.25">
      <c r="A914" s="45">
        <v>16745</v>
      </c>
      <c r="B914" s="45" t="s">
        <v>59</v>
      </c>
    </row>
    <row r="915" spans="1:2" x14ac:dyDescent="0.25">
      <c r="A915" s="45">
        <v>16746</v>
      </c>
      <c r="B915" s="45" t="s">
        <v>59</v>
      </c>
    </row>
    <row r="916" spans="1:2" x14ac:dyDescent="0.25">
      <c r="A916" s="45">
        <v>16748</v>
      </c>
      <c r="B916" s="45" t="s">
        <v>59</v>
      </c>
    </row>
    <row r="917" spans="1:2" x14ac:dyDescent="0.25">
      <c r="A917" s="45">
        <v>16749</v>
      </c>
      <c r="B917" s="45" t="s">
        <v>59</v>
      </c>
    </row>
    <row r="918" spans="1:2" x14ac:dyDescent="0.25">
      <c r="A918" s="45">
        <v>16750</v>
      </c>
      <c r="B918" s="45" t="s">
        <v>59</v>
      </c>
    </row>
    <row r="919" spans="1:2" x14ac:dyDescent="0.25">
      <c r="A919" s="45">
        <v>16801</v>
      </c>
      <c r="B919" s="45" t="s">
        <v>60</v>
      </c>
    </row>
    <row r="920" spans="1:2" x14ac:dyDescent="0.25">
      <c r="A920" s="45">
        <v>16802</v>
      </c>
      <c r="B920" s="45" t="s">
        <v>60</v>
      </c>
    </row>
    <row r="921" spans="1:2" x14ac:dyDescent="0.25">
      <c r="A921" s="45">
        <v>16803</v>
      </c>
      <c r="B921" s="45" t="s">
        <v>60</v>
      </c>
    </row>
    <row r="922" spans="1:2" x14ac:dyDescent="0.25">
      <c r="A922" s="45">
        <v>16804</v>
      </c>
      <c r="B922" s="45" t="s">
        <v>60</v>
      </c>
    </row>
    <row r="923" spans="1:2" x14ac:dyDescent="0.25">
      <c r="A923" s="45">
        <v>16805</v>
      </c>
      <c r="B923" s="45" t="s">
        <v>60</v>
      </c>
    </row>
    <row r="924" spans="1:2" x14ac:dyDescent="0.25">
      <c r="A924" s="45">
        <v>16820</v>
      </c>
      <c r="B924" s="45" t="s">
        <v>60</v>
      </c>
    </row>
    <row r="925" spans="1:2" x14ac:dyDescent="0.25">
      <c r="A925" s="45">
        <v>16821</v>
      </c>
      <c r="B925" s="45" t="s">
        <v>59</v>
      </c>
    </row>
    <row r="926" spans="1:2" x14ac:dyDescent="0.25">
      <c r="A926" s="45">
        <v>16822</v>
      </c>
      <c r="B926" s="45" t="s">
        <v>60</v>
      </c>
    </row>
    <row r="927" spans="1:2" x14ac:dyDescent="0.25">
      <c r="A927" s="45">
        <v>16823</v>
      </c>
      <c r="B927" s="45" t="s">
        <v>60</v>
      </c>
    </row>
    <row r="928" spans="1:2" x14ac:dyDescent="0.25">
      <c r="A928" s="45">
        <v>16825</v>
      </c>
      <c r="B928" s="45" t="s">
        <v>59</v>
      </c>
    </row>
    <row r="929" spans="1:2" x14ac:dyDescent="0.25">
      <c r="A929" s="45">
        <v>16826</v>
      </c>
      <c r="B929" s="45" t="s">
        <v>60</v>
      </c>
    </row>
    <row r="930" spans="1:2" x14ac:dyDescent="0.25">
      <c r="A930" s="45">
        <v>16827</v>
      </c>
      <c r="B930" s="45" t="s">
        <v>60</v>
      </c>
    </row>
    <row r="931" spans="1:2" x14ac:dyDescent="0.25">
      <c r="A931" s="45">
        <v>16828</v>
      </c>
      <c r="B931" s="45" t="s">
        <v>60</v>
      </c>
    </row>
    <row r="932" spans="1:2" x14ac:dyDescent="0.25">
      <c r="A932" s="45">
        <v>16829</v>
      </c>
      <c r="B932" s="45" t="s">
        <v>60</v>
      </c>
    </row>
    <row r="933" spans="1:2" x14ac:dyDescent="0.25">
      <c r="A933" s="45">
        <v>16830</v>
      </c>
      <c r="B933" s="45" t="s">
        <v>59</v>
      </c>
    </row>
    <row r="934" spans="1:2" x14ac:dyDescent="0.25">
      <c r="A934" s="45">
        <v>16832</v>
      </c>
      <c r="B934" s="45" t="s">
        <v>60</v>
      </c>
    </row>
    <row r="935" spans="1:2" x14ac:dyDescent="0.25">
      <c r="A935" s="45">
        <v>16833</v>
      </c>
      <c r="B935" s="45" t="s">
        <v>59</v>
      </c>
    </row>
    <row r="936" spans="1:2" x14ac:dyDescent="0.25">
      <c r="A936" s="45">
        <v>16834</v>
      </c>
      <c r="B936" s="45" t="s">
        <v>59</v>
      </c>
    </row>
    <row r="937" spans="1:2" x14ac:dyDescent="0.25">
      <c r="A937" s="45">
        <v>16835</v>
      </c>
      <c r="B937" s="45" t="s">
        <v>60</v>
      </c>
    </row>
    <row r="938" spans="1:2" x14ac:dyDescent="0.25">
      <c r="A938" s="45">
        <v>16836</v>
      </c>
      <c r="B938" s="45" t="s">
        <v>59</v>
      </c>
    </row>
    <row r="939" spans="1:2" x14ac:dyDescent="0.25">
      <c r="A939" s="45">
        <v>16837</v>
      </c>
      <c r="B939" s="45" t="s">
        <v>59</v>
      </c>
    </row>
    <row r="940" spans="1:2" x14ac:dyDescent="0.25">
      <c r="A940" s="45">
        <v>16838</v>
      </c>
      <c r="B940" s="45" t="s">
        <v>59</v>
      </c>
    </row>
    <row r="941" spans="1:2" x14ac:dyDescent="0.25">
      <c r="A941" s="45">
        <v>16839</v>
      </c>
      <c r="B941" s="45" t="s">
        <v>59</v>
      </c>
    </row>
    <row r="942" spans="1:2" x14ac:dyDescent="0.25">
      <c r="A942" s="45">
        <v>16840</v>
      </c>
      <c r="B942" s="45" t="s">
        <v>59</v>
      </c>
    </row>
    <row r="943" spans="1:2" x14ac:dyDescent="0.25">
      <c r="A943" s="45">
        <v>16841</v>
      </c>
      <c r="B943" s="45" t="s">
        <v>60</v>
      </c>
    </row>
    <row r="944" spans="1:2" x14ac:dyDescent="0.25">
      <c r="A944" s="45">
        <v>16843</v>
      </c>
      <c r="B944" s="45" t="s">
        <v>59</v>
      </c>
    </row>
    <row r="945" spans="1:2" x14ac:dyDescent="0.25">
      <c r="A945" s="45">
        <v>16844</v>
      </c>
      <c r="B945" s="45" t="s">
        <v>60</v>
      </c>
    </row>
    <row r="946" spans="1:2" x14ac:dyDescent="0.25">
      <c r="A946" s="45">
        <v>16845</v>
      </c>
      <c r="B946" s="45" t="s">
        <v>59</v>
      </c>
    </row>
    <row r="947" spans="1:2" x14ac:dyDescent="0.25">
      <c r="A947" s="45">
        <v>16847</v>
      </c>
      <c r="B947" s="45" t="s">
        <v>59</v>
      </c>
    </row>
    <row r="948" spans="1:2" x14ac:dyDescent="0.25">
      <c r="A948" s="45">
        <v>16848</v>
      </c>
      <c r="B948" s="45" t="s">
        <v>60</v>
      </c>
    </row>
    <row r="949" spans="1:2" x14ac:dyDescent="0.25">
      <c r="A949" s="45">
        <v>16849</v>
      </c>
      <c r="B949" s="45" t="s">
        <v>59</v>
      </c>
    </row>
    <row r="950" spans="1:2" x14ac:dyDescent="0.25">
      <c r="A950" s="45">
        <v>16850</v>
      </c>
      <c r="B950" s="45" t="s">
        <v>59</v>
      </c>
    </row>
    <row r="951" spans="1:2" x14ac:dyDescent="0.25">
      <c r="A951" s="45">
        <v>16851</v>
      </c>
      <c r="B951" s="45" t="s">
        <v>60</v>
      </c>
    </row>
    <row r="952" spans="1:2" x14ac:dyDescent="0.25">
      <c r="A952" s="45">
        <v>16852</v>
      </c>
      <c r="B952" s="45" t="s">
        <v>60</v>
      </c>
    </row>
    <row r="953" spans="1:2" x14ac:dyDescent="0.25">
      <c r="A953" s="45">
        <v>16853</v>
      </c>
      <c r="B953" s="45" t="s">
        <v>60</v>
      </c>
    </row>
    <row r="954" spans="1:2" x14ac:dyDescent="0.25">
      <c r="A954" s="45">
        <v>16854</v>
      </c>
      <c r="B954" s="45" t="s">
        <v>60</v>
      </c>
    </row>
    <row r="955" spans="1:2" x14ac:dyDescent="0.25">
      <c r="A955" s="45">
        <v>16855</v>
      </c>
      <c r="B955" s="45" t="s">
        <v>59</v>
      </c>
    </row>
    <row r="956" spans="1:2" x14ac:dyDescent="0.25">
      <c r="A956" s="45">
        <v>16856</v>
      </c>
      <c r="B956" s="45" t="s">
        <v>59</v>
      </c>
    </row>
    <row r="957" spans="1:2" x14ac:dyDescent="0.25">
      <c r="A957" s="45">
        <v>16858</v>
      </c>
      <c r="B957" s="45" t="s">
        <v>59</v>
      </c>
    </row>
    <row r="958" spans="1:2" x14ac:dyDescent="0.25">
      <c r="A958" s="45">
        <v>16859</v>
      </c>
      <c r="B958" s="45" t="s">
        <v>60</v>
      </c>
    </row>
    <row r="959" spans="1:2" x14ac:dyDescent="0.25">
      <c r="A959" s="45">
        <v>16860</v>
      </c>
      <c r="B959" s="45" t="s">
        <v>60</v>
      </c>
    </row>
    <row r="960" spans="1:2" x14ac:dyDescent="0.25">
      <c r="A960" s="45">
        <v>16861</v>
      </c>
      <c r="B960" s="45" t="s">
        <v>59</v>
      </c>
    </row>
    <row r="961" spans="1:2" x14ac:dyDescent="0.25">
      <c r="A961" s="45">
        <v>16863</v>
      </c>
      <c r="B961" s="45" t="s">
        <v>59</v>
      </c>
    </row>
    <row r="962" spans="1:2" x14ac:dyDescent="0.25">
      <c r="A962" s="45">
        <v>16864</v>
      </c>
      <c r="B962" s="45" t="s">
        <v>59</v>
      </c>
    </row>
    <row r="963" spans="1:2" x14ac:dyDescent="0.25">
      <c r="A963" s="45">
        <v>16865</v>
      </c>
      <c r="B963" s="45" t="s">
        <v>60</v>
      </c>
    </row>
    <row r="964" spans="1:2" x14ac:dyDescent="0.25">
      <c r="A964" s="45">
        <v>16866</v>
      </c>
      <c r="B964" s="45" t="s">
        <v>60</v>
      </c>
    </row>
    <row r="965" spans="1:2" x14ac:dyDescent="0.25">
      <c r="A965" s="45">
        <v>16868</v>
      </c>
      <c r="B965" s="45" t="s">
        <v>60</v>
      </c>
    </row>
    <row r="966" spans="1:2" x14ac:dyDescent="0.25">
      <c r="A966" s="45">
        <v>16870</v>
      </c>
      <c r="B966" s="45" t="s">
        <v>60</v>
      </c>
    </row>
    <row r="967" spans="1:2" x14ac:dyDescent="0.25">
      <c r="A967" s="45">
        <v>16871</v>
      </c>
      <c r="B967" s="45" t="s">
        <v>60</v>
      </c>
    </row>
    <row r="968" spans="1:2" x14ac:dyDescent="0.25">
      <c r="A968" s="45">
        <v>16872</v>
      </c>
      <c r="B968" s="45" t="s">
        <v>60</v>
      </c>
    </row>
    <row r="969" spans="1:2" x14ac:dyDescent="0.25">
      <c r="A969" s="45">
        <v>16873</v>
      </c>
      <c r="B969" s="45" t="s">
        <v>59</v>
      </c>
    </row>
    <row r="970" spans="1:2" x14ac:dyDescent="0.25">
      <c r="A970" s="45">
        <v>16874</v>
      </c>
      <c r="B970" s="45" t="s">
        <v>60</v>
      </c>
    </row>
    <row r="971" spans="1:2" x14ac:dyDescent="0.25">
      <c r="A971" s="45">
        <v>16875</v>
      </c>
      <c r="B971" s="45" t="s">
        <v>60</v>
      </c>
    </row>
    <row r="972" spans="1:2" x14ac:dyDescent="0.25">
      <c r="A972" s="45">
        <v>16876</v>
      </c>
      <c r="B972" s="45" t="s">
        <v>59</v>
      </c>
    </row>
    <row r="973" spans="1:2" x14ac:dyDescent="0.25">
      <c r="A973" s="45">
        <v>16877</v>
      </c>
      <c r="B973" s="45" t="s">
        <v>60</v>
      </c>
    </row>
    <row r="974" spans="1:2" x14ac:dyDescent="0.25">
      <c r="A974" s="45">
        <v>16878</v>
      </c>
      <c r="B974" s="45" t="s">
        <v>59</v>
      </c>
    </row>
    <row r="975" spans="1:2" x14ac:dyDescent="0.25">
      <c r="A975" s="45">
        <v>16879</v>
      </c>
      <c r="B975" s="45" t="s">
        <v>59</v>
      </c>
    </row>
    <row r="976" spans="1:2" x14ac:dyDescent="0.25">
      <c r="A976" s="45">
        <v>16881</v>
      </c>
      <c r="B976" s="45" t="s">
        <v>59</v>
      </c>
    </row>
    <row r="977" spans="1:2" x14ac:dyDescent="0.25">
      <c r="A977" s="45">
        <v>16882</v>
      </c>
      <c r="B977" s="45" t="s">
        <v>60</v>
      </c>
    </row>
    <row r="978" spans="1:2" x14ac:dyDescent="0.25">
      <c r="A978" s="45">
        <v>16901</v>
      </c>
      <c r="B978" s="45" t="s">
        <v>59</v>
      </c>
    </row>
    <row r="979" spans="1:2" x14ac:dyDescent="0.25">
      <c r="A979" s="45">
        <v>16910</v>
      </c>
      <c r="B979" s="45" t="s">
        <v>61</v>
      </c>
    </row>
    <row r="980" spans="1:2" x14ac:dyDescent="0.25">
      <c r="A980" s="45">
        <v>16911</v>
      </c>
      <c r="B980" s="45" t="s">
        <v>59</v>
      </c>
    </row>
    <row r="981" spans="1:2" x14ac:dyDescent="0.25">
      <c r="A981" s="45">
        <v>16912</v>
      </c>
      <c r="B981" s="45" t="s">
        <v>59</v>
      </c>
    </row>
    <row r="982" spans="1:2" x14ac:dyDescent="0.25">
      <c r="A982" s="45">
        <v>16914</v>
      </c>
      <c r="B982" s="45" t="s">
        <v>61</v>
      </c>
    </row>
    <row r="983" spans="1:2" x14ac:dyDescent="0.25">
      <c r="A983" s="45">
        <v>16915</v>
      </c>
      <c r="B983" s="45" t="s">
        <v>59</v>
      </c>
    </row>
    <row r="984" spans="1:2" x14ac:dyDescent="0.25">
      <c r="A984" s="45">
        <v>16917</v>
      </c>
      <c r="B984" s="45" t="s">
        <v>59</v>
      </c>
    </row>
    <row r="985" spans="1:2" x14ac:dyDescent="0.25">
      <c r="A985" s="45">
        <v>16918</v>
      </c>
      <c r="B985" s="45" t="s">
        <v>59</v>
      </c>
    </row>
    <row r="986" spans="1:2" x14ac:dyDescent="0.25">
      <c r="A986" s="45">
        <v>16920</v>
      </c>
      <c r="B986" s="45" t="s">
        <v>59</v>
      </c>
    </row>
    <row r="987" spans="1:2" x14ac:dyDescent="0.25">
      <c r="A987" s="45">
        <v>16921</v>
      </c>
      <c r="B987" s="45" t="s">
        <v>59</v>
      </c>
    </row>
    <row r="988" spans="1:2" x14ac:dyDescent="0.25">
      <c r="A988" s="45">
        <v>16922</v>
      </c>
      <c r="B988" s="45" t="s">
        <v>59</v>
      </c>
    </row>
    <row r="989" spans="1:2" x14ac:dyDescent="0.25">
      <c r="A989" s="45">
        <v>16923</v>
      </c>
      <c r="B989" s="45" t="s">
        <v>59</v>
      </c>
    </row>
    <row r="990" spans="1:2" x14ac:dyDescent="0.25">
      <c r="A990" s="45">
        <v>16925</v>
      </c>
      <c r="B990" s="45" t="s">
        <v>61</v>
      </c>
    </row>
    <row r="991" spans="1:2" x14ac:dyDescent="0.25">
      <c r="A991" s="45">
        <v>16926</v>
      </c>
      <c r="B991" s="45" t="s">
        <v>61</v>
      </c>
    </row>
    <row r="992" spans="1:2" x14ac:dyDescent="0.25">
      <c r="A992" s="45">
        <v>16927</v>
      </c>
      <c r="B992" s="45" t="s">
        <v>59</v>
      </c>
    </row>
    <row r="993" spans="1:2" x14ac:dyDescent="0.25">
      <c r="A993" s="45">
        <v>16928</v>
      </c>
      <c r="B993" s="45" t="s">
        <v>59</v>
      </c>
    </row>
    <row r="994" spans="1:2" x14ac:dyDescent="0.25">
      <c r="A994" s="45">
        <v>16929</v>
      </c>
      <c r="B994" s="45" t="s">
        <v>59</v>
      </c>
    </row>
    <row r="995" spans="1:2" x14ac:dyDescent="0.25">
      <c r="A995" s="45">
        <v>16930</v>
      </c>
      <c r="B995" s="45" t="s">
        <v>59</v>
      </c>
    </row>
    <row r="996" spans="1:2" x14ac:dyDescent="0.25">
      <c r="A996" s="45">
        <v>16932</v>
      </c>
      <c r="B996" s="45" t="s">
        <v>59</v>
      </c>
    </row>
    <row r="997" spans="1:2" x14ac:dyDescent="0.25">
      <c r="A997" s="45">
        <v>16933</v>
      </c>
      <c r="B997" s="45" t="s">
        <v>59</v>
      </c>
    </row>
    <row r="998" spans="1:2" x14ac:dyDescent="0.25">
      <c r="A998" s="45">
        <v>16935</v>
      </c>
      <c r="B998" s="45" t="s">
        <v>59</v>
      </c>
    </row>
    <row r="999" spans="1:2" x14ac:dyDescent="0.25">
      <c r="A999" s="45">
        <v>16936</v>
      </c>
      <c r="B999" s="45" t="s">
        <v>59</v>
      </c>
    </row>
    <row r="1000" spans="1:2" x14ac:dyDescent="0.25">
      <c r="A1000" s="45">
        <v>16937</v>
      </c>
      <c r="B1000" s="45" t="s">
        <v>59</v>
      </c>
    </row>
    <row r="1001" spans="1:2" x14ac:dyDescent="0.25">
      <c r="A1001" s="45">
        <v>16938</v>
      </c>
      <c r="B1001" s="45" t="s">
        <v>59</v>
      </c>
    </row>
    <row r="1002" spans="1:2" x14ac:dyDescent="0.25">
      <c r="A1002" s="45">
        <v>16939</v>
      </c>
      <c r="B1002" s="45" t="s">
        <v>59</v>
      </c>
    </row>
    <row r="1003" spans="1:2" x14ac:dyDescent="0.25">
      <c r="A1003" s="45">
        <v>16940</v>
      </c>
      <c r="B1003" s="45" t="s">
        <v>59</v>
      </c>
    </row>
    <row r="1004" spans="1:2" x14ac:dyDescent="0.25">
      <c r="A1004" s="45">
        <v>16941</v>
      </c>
      <c r="B1004" s="45" t="s">
        <v>59</v>
      </c>
    </row>
    <row r="1005" spans="1:2" x14ac:dyDescent="0.25">
      <c r="A1005" s="45">
        <v>16942</v>
      </c>
      <c r="B1005" s="45" t="s">
        <v>59</v>
      </c>
    </row>
    <row r="1006" spans="1:2" x14ac:dyDescent="0.25">
      <c r="A1006" s="45">
        <v>16943</v>
      </c>
      <c r="B1006" s="45" t="s">
        <v>59</v>
      </c>
    </row>
    <row r="1007" spans="1:2" x14ac:dyDescent="0.25">
      <c r="A1007" s="45">
        <v>16945</v>
      </c>
      <c r="B1007" s="45" t="s">
        <v>61</v>
      </c>
    </row>
    <row r="1008" spans="1:2" x14ac:dyDescent="0.25">
      <c r="A1008" s="45">
        <v>16946</v>
      </c>
      <c r="B1008" s="45" t="s">
        <v>59</v>
      </c>
    </row>
    <row r="1009" spans="1:2" x14ac:dyDescent="0.25">
      <c r="A1009" s="45">
        <v>16947</v>
      </c>
      <c r="B1009" s="45" t="s">
        <v>61</v>
      </c>
    </row>
    <row r="1010" spans="1:2" x14ac:dyDescent="0.25">
      <c r="A1010" s="45">
        <v>16948</v>
      </c>
      <c r="B1010" s="45" t="s">
        <v>59</v>
      </c>
    </row>
    <row r="1011" spans="1:2" x14ac:dyDescent="0.25">
      <c r="A1011" s="45">
        <v>16950</v>
      </c>
      <c r="B1011" s="45" t="s">
        <v>59</v>
      </c>
    </row>
    <row r="1012" spans="1:2" x14ac:dyDescent="0.25">
      <c r="A1012" s="45">
        <v>17001</v>
      </c>
      <c r="B1012" s="45" t="s">
        <v>57</v>
      </c>
    </row>
    <row r="1013" spans="1:2" x14ac:dyDescent="0.25">
      <c r="A1013" s="45">
        <v>17002</v>
      </c>
      <c r="B1013" s="45" t="s">
        <v>60</v>
      </c>
    </row>
    <row r="1014" spans="1:2" x14ac:dyDescent="0.25">
      <c r="A1014" s="45">
        <v>17003</v>
      </c>
      <c r="B1014" s="45" t="s">
        <v>62</v>
      </c>
    </row>
    <row r="1015" spans="1:2" x14ac:dyDescent="0.25">
      <c r="A1015" s="45">
        <v>17004</v>
      </c>
      <c r="B1015" s="45" t="s">
        <v>60</v>
      </c>
    </row>
    <row r="1016" spans="1:2" x14ac:dyDescent="0.25">
      <c r="A1016" s="45">
        <v>17005</v>
      </c>
      <c r="B1016" s="45" t="s">
        <v>60</v>
      </c>
    </row>
    <row r="1017" spans="1:2" x14ac:dyDescent="0.25">
      <c r="A1017" s="45">
        <v>17006</v>
      </c>
      <c r="B1017" s="45" t="s">
        <v>60</v>
      </c>
    </row>
    <row r="1018" spans="1:2" x14ac:dyDescent="0.25">
      <c r="A1018" s="45">
        <v>17007</v>
      </c>
      <c r="B1018" s="45" t="s">
        <v>57</v>
      </c>
    </row>
    <row r="1019" spans="1:2" x14ac:dyDescent="0.25">
      <c r="A1019" s="45">
        <v>17008</v>
      </c>
      <c r="B1019" s="45" t="s">
        <v>57</v>
      </c>
    </row>
    <row r="1020" spans="1:2" x14ac:dyDescent="0.25">
      <c r="A1020" s="45">
        <v>17009</v>
      </c>
      <c r="B1020" s="45" t="s">
        <v>60</v>
      </c>
    </row>
    <row r="1021" spans="1:2" x14ac:dyDescent="0.25">
      <c r="A1021" s="45">
        <v>17010</v>
      </c>
      <c r="B1021" s="45" t="s">
        <v>62</v>
      </c>
    </row>
    <row r="1022" spans="1:2" x14ac:dyDescent="0.25">
      <c r="A1022" s="45">
        <v>17011</v>
      </c>
      <c r="B1022" s="45" t="s">
        <v>57</v>
      </c>
    </row>
    <row r="1023" spans="1:2" x14ac:dyDescent="0.25">
      <c r="A1023" s="45">
        <v>17012</v>
      </c>
      <c r="B1023" s="45" t="s">
        <v>57</v>
      </c>
    </row>
    <row r="1024" spans="1:2" x14ac:dyDescent="0.25">
      <c r="A1024" s="45">
        <v>17013</v>
      </c>
      <c r="B1024" s="45" t="s">
        <v>57</v>
      </c>
    </row>
    <row r="1025" spans="1:2" x14ac:dyDescent="0.25">
      <c r="A1025" s="45">
        <v>17014</v>
      </c>
      <c r="B1025" s="45" t="s">
        <v>60</v>
      </c>
    </row>
    <row r="1026" spans="1:2" x14ac:dyDescent="0.25">
      <c r="A1026" s="45">
        <v>17015</v>
      </c>
      <c r="B1026" s="45" t="s">
        <v>57</v>
      </c>
    </row>
    <row r="1027" spans="1:2" x14ac:dyDescent="0.25">
      <c r="A1027" s="45">
        <v>17016</v>
      </c>
      <c r="B1027" s="45" t="s">
        <v>62</v>
      </c>
    </row>
    <row r="1028" spans="1:2" x14ac:dyDescent="0.25">
      <c r="A1028" s="45">
        <v>17017</v>
      </c>
      <c r="B1028" s="45" t="s">
        <v>60</v>
      </c>
    </row>
    <row r="1029" spans="1:2" x14ac:dyDescent="0.25">
      <c r="A1029" s="45">
        <v>17018</v>
      </c>
      <c r="B1029" s="45" t="s">
        <v>60</v>
      </c>
    </row>
    <row r="1030" spans="1:2" x14ac:dyDescent="0.25">
      <c r="A1030" s="45">
        <v>17019</v>
      </c>
      <c r="B1030" s="45" t="s">
        <v>57</v>
      </c>
    </row>
    <row r="1031" spans="1:2" x14ac:dyDescent="0.25">
      <c r="A1031" s="45">
        <v>17020</v>
      </c>
      <c r="B1031" s="45" t="s">
        <v>60</v>
      </c>
    </row>
    <row r="1032" spans="1:2" x14ac:dyDescent="0.25">
      <c r="A1032" s="45">
        <v>17021</v>
      </c>
      <c r="B1032" s="45" t="s">
        <v>60</v>
      </c>
    </row>
    <row r="1033" spans="1:2" x14ac:dyDescent="0.25">
      <c r="A1033" s="45">
        <v>17022</v>
      </c>
      <c r="B1033" s="45" t="s">
        <v>62</v>
      </c>
    </row>
    <row r="1034" spans="1:2" x14ac:dyDescent="0.25">
      <c r="A1034" s="45">
        <v>17023</v>
      </c>
      <c r="B1034" s="45" t="s">
        <v>60</v>
      </c>
    </row>
    <row r="1035" spans="1:2" x14ac:dyDescent="0.25">
      <c r="A1035" s="45">
        <v>17024</v>
      </c>
      <c r="B1035" s="45" t="s">
        <v>60</v>
      </c>
    </row>
    <row r="1036" spans="1:2" x14ac:dyDescent="0.25">
      <c r="A1036" s="45">
        <v>17025</v>
      </c>
      <c r="B1036" s="45" t="s">
        <v>57</v>
      </c>
    </row>
    <row r="1037" spans="1:2" x14ac:dyDescent="0.25">
      <c r="A1037" s="45">
        <v>17026</v>
      </c>
      <c r="B1037" s="45" t="s">
        <v>62</v>
      </c>
    </row>
    <row r="1038" spans="1:2" x14ac:dyDescent="0.25">
      <c r="A1038" s="45">
        <v>17027</v>
      </c>
      <c r="B1038" s="45" t="s">
        <v>57</v>
      </c>
    </row>
    <row r="1039" spans="1:2" x14ac:dyDescent="0.25">
      <c r="A1039" s="45">
        <v>17028</v>
      </c>
      <c r="B1039" s="45" t="s">
        <v>60</v>
      </c>
    </row>
    <row r="1040" spans="1:2" x14ac:dyDescent="0.25">
      <c r="A1040" s="45">
        <v>17029</v>
      </c>
      <c r="B1040" s="45" t="s">
        <v>60</v>
      </c>
    </row>
    <row r="1041" spans="1:2" x14ac:dyDescent="0.25">
      <c r="A1041" s="45">
        <v>17030</v>
      </c>
      <c r="B1041" s="45" t="s">
        <v>60</v>
      </c>
    </row>
    <row r="1042" spans="1:2" x14ac:dyDescent="0.25">
      <c r="A1042" s="45">
        <v>17032</v>
      </c>
      <c r="B1042" s="45" t="s">
        <v>60</v>
      </c>
    </row>
    <row r="1043" spans="1:2" x14ac:dyDescent="0.25">
      <c r="A1043" s="45">
        <v>17033</v>
      </c>
      <c r="B1043" s="45" t="s">
        <v>60</v>
      </c>
    </row>
    <row r="1044" spans="1:2" x14ac:dyDescent="0.25">
      <c r="A1044" s="45">
        <v>17034</v>
      </c>
      <c r="B1044" s="45" t="s">
        <v>60</v>
      </c>
    </row>
    <row r="1045" spans="1:2" x14ac:dyDescent="0.25">
      <c r="A1045" s="45">
        <v>17035</v>
      </c>
      <c r="B1045" s="45" t="s">
        <v>60</v>
      </c>
    </row>
    <row r="1046" spans="1:2" x14ac:dyDescent="0.25">
      <c r="A1046" s="45">
        <v>17036</v>
      </c>
      <c r="B1046" s="45" t="s">
        <v>60</v>
      </c>
    </row>
    <row r="1047" spans="1:2" x14ac:dyDescent="0.25">
      <c r="A1047" s="45">
        <v>17037</v>
      </c>
      <c r="B1047" s="45" t="s">
        <v>60</v>
      </c>
    </row>
    <row r="1048" spans="1:2" x14ac:dyDescent="0.25">
      <c r="A1048" s="45">
        <v>17038</v>
      </c>
      <c r="B1048" s="45" t="s">
        <v>62</v>
      </c>
    </row>
    <row r="1049" spans="1:2" x14ac:dyDescent="0.25">
      <c r="A1049" s="45">
        <v>17039</v>
      </c>
      <c r="B1049" s="45" t="s">
        <v>62</v>
      </c>
    </row>
    <row r="1050" spans="1:2" x14ac:dyDescent="0.25">
      <c r="A1050" s="45">
        <v>17040</v>
      </c>
      <c r="B1050" s="45" t="s">
        <v>60</v>
      </c>
    </row>
    <row r="1051" spans="1:2" x14ac:dyDescent="0.25">
      <c r="A1051" s="45">
        <v>17041</v>
      </c>
      <c r="B1051" s="45" t="s">
        <v>62</v>
      </c>
    </row>
    <row r="1052" spans="1:2" x14ac:dyDescent="0.25">
      <c r="A1052" s="45">
        <v>17042</v>
      </c>
      <c r="B1052" s="45" t="s">
        <v>62</v>
      </c>
    </row>
    <row r="1053" spans="1:2" x14ac:dyDescent="0.25">
      <c r="A1053" s="45">
        <v>17043</v>
      </c>
      <c r="B1053" s="45" t="s">
        <v>57</v>
      </c>
    </row>
    <row r="1054" spans="1:2" x14ac:dyDescent="0.25">
      <c r="A1054" s="45">
        <v>17044</v>
      </c>
      <c r="B1054" s="45" t="s">
        <v>60</v>
      </c>
    </row>
    <row r="1055" spans="1:2" x14ac:dyDescent="0.25">
      <c r="A1055" s="45">
        <v>17045</v>
      </c>
      <c r="B1055" s="45" t="s">
        <v>60</v>
      </c>
    </row>
    <row r="1056" spans="1:2" x14ac:dyDescent="0.25">
      <c r="A1056" s="45">
        <v>17046</v>
      </c>
      <c r="B1056" s="45" t="s">
        <v>62</v>
      </c>
    </row>
    <row r="1057" spans="1:2" x14ac:dyDescent="0.25">
      <c r="A1057" s="45">
        <v>17047</v>
      </c>
      <c r="B1057" s="45" t="s">
        <v>60</v>
      </c>
    </row>
    <row r="1058" spans="1:2" x14ac:dyDescent="0.25">
      <c r="A1058" s="45">
        <v>17048</v>
      </c>
      <c r="B1058" s="45" t="s">
        <v>60</v>
      </c>
    </row>
    <row r="1059" spans="1:2" x14ac:dyDescent="0.25">
      <c r="A1059" s="45">
        <v>17049</v>
      </c>
      <c r="B1059" s="45" t="s">
        <v>60</v>
      </c>
    </row>
    <row r="1060" spans="1:2" x14ac:dyDescent="0.25">
      <c r="A1060" s="45">
        <v>17050</v>
      </c>
      <c r="B1060" s="45" t="s">
        <v>57</v>
      </c>
    </row>
    <row r="1061" spans="1:2" x14ac:dyDescent="0.25">
      <c r="A1061" s="45">
        <v>17051</v>
      </c>
      <c r="B1061" s="45" t="s">
        <v>60</v>
      </c>
    </row>
    <row r="1062" spans="1:2" x14ac:dyDescent="0.25">
      <c r="A1062" s="45">
        <v>17052</v>
      </c>
      <c r="B1062" s="45" t="s">
        <v>60</v>
      </c>
    </row>
    <row r="1063" spans="1:2" x14ac:dyDescent="0.25">
      <c r="A1063" s="45">
        <v>17053</v>
      </c>
      <c r="B1063" s="45" t="s">
        <v>60</v>
      </c>
    </row>
    <row r="1064" spans="1:2" x14ac:dyDescent="0.25">
      <c r="A1064" s="45">
        <v>17054</v>
      </c>
      <c r="B1064" s="45" t="s">
        <v>60</v>
      </c>
    </row>
    <row r="1065" spans="1:2" x14ac:dyDescent="0.25">
      <c r="A1065" s="45">
        <v>17055</v>
      </c>
      <c r="B1065" s="45" t="s">
        <v>57</v>
      </c>
    </row>
    <row r="1066" spans="1:2" x14ac:dyDescent="0.25">
      <c r="A1066" s="45">
        <v>17056</v>
      </c>
      <c r="B1066" s="45" t="s">
        <v>60</v>
      </c>
    </row>
    <row r="1067" spans="1:2" x14ac:dyDescent="0.25">
      <c r="A1067" s="45">
        <v>17057</v>
      </c>
      <c r="B1067" s="45" t="s">
        <v>60</v>
      </c>
    </row>
    <row r="1068" spans="1:2" x14ac:dyDescent="0.25">
      <c r="A1068" s="45">
        <v>17058</v>
      </c>
      <c r="B1068" s="45" t="s">
        <v>60</v>
      </c>
    </row>
    <row r="1069" spans="1:2" x14ac:dyDescent="0.25">
      <c r="A1069" s="45">
        <v>17059</v>
      </c>
      <c r="B1069" s="45" t="s">
        <v>60</v>
      </c>
    </row>
    <row r="1070" spans="1:2" x14ac:dyDescent="0.25">
      <c r="A1070" s="45">
        <v>17060</v>
      </c>
      <c r="B1070" s="45" t="s">
        <v>60</v>
      </c>
    </row>
    <row r="1071" spans="1:2" x14ac:dyDescent="0.25">
      <c r="A1071" s="45">
        <v>17061</v>
      </c>
      <c r="B1071" s="45" t="s">
        <v>60</v>
      </c>
    </row>
    <row r="1072" spans="1:2" x14ac:dyDescent="0.25">
      <c r="A1072" s="45">
        <v>17062</v>
      </c>
      <c r="B1072" s="45" t="s">
        <v>60</v>
      </c>
    </row>
    <row r="1073" spans="1:2" x14ac:dyDescent="0.25">
      <c r="A1073" s="45">
        <v>17063</v>
      </c>
      <c r="B1073" s="45" t="s">
        <v>60</v>
      </c>
    </row>
    <row r="1074" spans="1:2" x14ac:dyDescent="0.25">
      <c r="A1074" s="45">
        <v>17064</v>
      </c>
      <c r="B1074" s="45" t="s">
        <v>62</v>
      </c>
    </row>
    <row r="1075" spans="1:2" x14ac:dyDescent="0.25">
      <c r="A1075" s="45">
        <v>17065</v>
      </c>
      <c r="B1075" s="45" t="s">
        <v>57</v>
      </c>
    </row>
    <row r="1076" spans="1:2" x14ac:dyDescent="0.25">
      <c r="A1076" s="45">
        <v>17066</v>
      </c>
      <c r="B1076" s="45" t="s">
        <v>60</v>
      </c>
    </row>
    <row r="1077" spans="1:2" x14ac:dyDescent="0.25">
      <c r="A1077" s="45">
        <v>17067</v>
      </c>
      <c r="B1077" s="45" t="s">
        <v>62</v>
      </c>
    </row>
    <row r="1078" spans="1:2" x14ac:dyDescent="0.25">
      <c r="A1078" s="45">
        <v>17068</v>
      </c>
      <c r="B1078" s="45" t="s">
        <v>60</v>
      </c>
    </row>
    <row r="1079" spans="1:2" x14ac:dyDescent="0.25">
      <c r="A1079" s="45">
        <v>17069</v>
      </c>
      <c r="B1079" s="45" t="s">
        <v>60</v>
      </c>
    </row>
    <row r="1080" spans="1:2" x14ac:dyDescent="0.25">
      <c r="A1080" s="45">
        <v>17070</v>
      </c>
      <c r="B1080" s="45" t="s">
        <v>57</v>
      </c>
    </row>
    <row r="1081" spans="1:2" x14ac:dyDescent="0.25">
      <c r="A1081" s="45">
        <v>17071</v>
      </c>
      <c r="B1081" s="45" t="s">
        <v>60</v>
      </c>
    </row>
    <row r="1082" spans="1:2" x14ac:dyDescent="0.25">
      <c r="A1082" s="45">
        <v>17072</v>
      </c>
      <c r="B1082" s="45" t="s">
        <v>57</v>
      </c>
    </row>
    <row r="1083" spans="1:2" x14ac:dyDescent="0.25">
      <c r="A1083" s="45">
        <v>17073</v>
      </c>
      <c r="B1083" s="45" t="s">
        <v>62</v>
      </c>
    </row>
    <row r="1084" spans="1:2" x14ac:dyDescent="0.25">
      <c r="A1084" s="45">
        <v>17074</v>
      </c>
      <c r="B1084" s="45" t="s">
        <v>60</v>
      </c>
    </row>
    <row r="1085" spans="1:2" x14ac:dyDescent="0.25">
      <c r="A1085" s="45">
        <v>17075</v>
      </c>
      <c r="B1085" s="45" t="s">
        <v>60</v>
      </c>
    </row>
    <row r="1086" spans="1:2" x14ac:dyDescent="0.25">
      <c r="A1086" s="45">
        <v>17076</v>
      </c>
      <c r="B1086" s="45" t="s">
        <v>60</v>
      </c>
    </row>
    <row r="1087" spans="1:2" x14ac:dyDescent="0.25">
      <c r="A1087" s="45">
        <v>17077</v>
      </c>
      <c r="B1087" s="45" t="s">
        <v>62</v>
      </c>
    </row>
    <row r="1088" spans="1:2" x14ac:dyDescent="0.25">
      <c r="A1088" s="45">
        <v>17078</v>
      </c>
      <c r="B1088" s="45" t="s">
        <v>62</v>
      </c>
    </row>
    <row r="1089" spans="1:2" x14ac:dyDescent="0.25">
      <c r="A1089" s="45">
        <v>17080</v>
      </c>
      <c r="B1089" s="45" t="s">
        <v>60</v>
      </c>
    </row>
    <row r="1090" spans="1:2" x14ac:dyDescent="0.25">
      <c r="A1090" s="45">
        <v>17081</v>
      </c>
      <c r="B1090" s="45" t="s">
        <v>57</v>
      </c>
    </row>
    <row r="1091" spans="1:2" x14ac:dyDescent="0.25">
      <c r="A1091" s="45">
        <v>17082</v>
      </c>
      <c r="B1091" s="45" t="s">
        <v>60</v>
      </c>
    </row>
    <row r="1092" spans="1:2" x14ac:dyDescent="0.25">
      <c r="A1092" s="45">
        <v>17083</v>
      </c>
      <c r="B1092" s="45" t="s">
        <v>62</v>
      </c>
    </row>
    <row r="1093" spans="1:2" x14ac:dyDescent="0.25">
      <c r="A1093" s="45">
        <v>17084</v>
      </c>
      <c r="B1093" s="45" t="s">
        <v>60</v>
      </c>
    </row>
    <row r="1094" spans="1:2" x14ac:dyDescent="0.25">
      <c r="A1094" s="45">
        <v>17085</v>
      </c>
      <c r="B1094" s="45" t="s">
        <v>62</v>
      </c>
    </row>
    <row r="1095" spans="1:2" x14ac:dyDescent="0.25">
      <c r="A1095" s="45">
        <v>17086</v>
      </c>
      <c r="B1095" s="45" t="s">
        <v>60</v>
      </c>
    </row>
    <row r="1096" spans="1:2" x14ac:dyDescent="0.25">
      <c r="A1096" s="45">
        <v>17087</v>
      </c>
      <c r="B1096" s="45" t="s">
        <v>62</v>
      </c>
    </row>
    <row r="1097" spans="1:2" x14ac:dyDescent="0.25">
      <c r="A1097" s="45">
        <v>17088</v>
      </c>
      <c r="B1097" s="45" t="s">
        <v>62</v>
      </c>
    </row>
    <row r="1098" spans="1:2" x14ac:dyDescent="0.25">
      <c r="A1098" s="45">
        <v>17089</v>
      </c>
      <c r="B1098" s="45" t="s">
        <v>57</v>
      </c>
    </row>
    <row r="1099" spans="1:2" x14ac:dyDescent="0.25">
      <c r="A1099" s="45">
        <v>17090</v>
      </c>
      <c r="B1099" s="45" t="s">
        <v>60</v>
      </c>
    </row>
    <row r="1100" spans="1:2" x14ac:dyDescent="0.25">
      <c r="A1100" s="45">
        <v>17091</v>
      </c>
      <c r="B1100" s="45" t="s">
        <v>62</v>
      </c>
    </row>
    <row r="1101" spans="1:2" x14ac:dyDescent="0.25">
      <c r="A1101" s="45">
        <v>17093</v>
      </c>
      <c r="B1101" s="45" t="s">
        <v>57</v>
      </c>
    </row>
    <row r="1102" spans="1:2" x14ac:dyDescent="0.25">
      <c r="A1102" s="45">
        <v>17094</v>
      </c>
      <c r="B1102" s="45" t="s">
        <v>60</v>
      </c>
    </row>
    <row r="1103" spans="1:2" x14ac:dyDescent="0.25">
      <c r="A1103" s="45">
        <v>17097</v>
      </c>
      <c r="B1103" s="45" t="s">
        <v>60</v>
      </c>
    </row>
    <row r="1104" spans="1:2" x14ac:dyDescent="0.25">
      <c r="A1104" s="45">
        <v>17098</v>
      </c>
      <c r="B1104" s="45" t="s">
        <v>60</v>
      </c>
    </row>
    <row r="1105" spans="1:2" x14ac:dyDescent="0.25">
      <c r="A1105" s="45">
        <v>17099</v>
      </c>
      <c r="B1105" s="45" t="s">
        <v>60</v>
      </c>
    </row>
    <row r="1106" spans="1:2" x14ac:dyDescent="0.25">
      <c r="A1106" s="45">
        <v>17101</v>
      </c>
      <c r="B1106" s="45" t="s">
        <v>60</v>
      </c>
    </row>
    <row r="1107" spans="1:2" x14ac:dyDescent="0.25">
      <c r="A1107" s="45">
        <v>17102</v>
      </c>
      <c r="B1107" s="45" t="s">
        <v>60</v>
      </c>
    </row>
    <row r="1108" spans="1:2" x14ac:dyDescent="0.25">
      <c r="A1108" s="45">
        <v>17103</v>
      </c>
      <c r="B1108" s="45" t="s">
        <v>60</v>
      </c>
    </row>
    <row r="1109" spans="1:2" x14ac:dyDescent="0.25">
      <c r="A1109" s="45">
        <v>17104</v>
      </c>
      <c r="B1109" s="45" t="s">
        <v>60</v>
      </c>
    </row>
    <row r="1110" spans="1:2" x14ac:dyDescent="0.25">
      <c r="A1110" s="45">
        <v>17105</v>
      </c>
      <c r="B1110" s="45" t="s">
        <v>57</v>
      </c>
    </row>
    <row r="1111" spans="1:2" x14ac:dyDescent="0.25">
      <c r="A1111" s="45">
        <v>17106</v>
      </c>
      <c r="B1111" s="45" t="s">
        <v>57</v>
      </c>
    </row>
    <row r="1112" spans="1:2" x14ac:dyDescent="0.25">
      <c r="A1112" s="45">
        <v>17107</v>
      </c>
      <c r="B1112" s="45" t="s">
        <v>57</v>
      </c>
    </row>
    <row r="1113" spans="1:2" x14ac:dyDescent="0.25">
      <c r="A1113" s="45">
        <v>17108</v>
      </c>
      <c r="B1113" s="45" t="s">
        <v>57</v>
      </c>
    </row>
    <row r="1114" spans="1:2" x14ac:dyDescent="0.25">
      <c r="A1114" s="45">
        <v>17109</v>
      </c>
      <c r="B1114" s="45" t="s">
        <v>60</v>
      </c>
    </row>
    <row r="1115" spans="1:2" x14ac:dyDescent="0.25">
      <c r="A1115" s="45">
        <v>17110</v>
      </c>
      <c r="B1115" s="45" t="s">
        <v>60</v>
      </c>
    </row>
    <row r="1116" spans="1:2" x14ac:dyDescent="0.25">
      <c r="A1116" s="45">
        <v>17111</v>
      </c>
      <c r="B1116" s="45" t="s">
        <v>60</v>
      </c>
    </row>
    <row r="1117" spans="1:2" x14ac:dyDescent="0.25">
      <c r="A1117" s="45">
        <v>17112</v>
      </c>
      <c r="B1117" s="45" t="s">
        <v>60</v>
      </c>
    </row>
    <row r="1118" spans="1:2" x14ac:dyDescent="0.25">
      <c r="A1118" s="45">
        <v>17113</v>
      </c>
      <c r="B1118" s="45" t="s">
        <v>60</v>
      </c>
    </row>
    <row r="1119" spans="1:2" x14ac:dyDescent="0.25">
      <c r="A1119" s="45">
        <v>17120</v>
      </c>
      <c r="B1119" s="45" t="s">
        <v>60</v>
      </c>
    </row>
    <row r="1120" spans="1:2" x14ac:dyDescent="0.25">
      <c r="A1120" s="45">
        <v>17121</v>
      </c>
      <c r="B1120" s="45" t="s">
        <v>57</v>
      </c>
    </row>
    <row r="1121" spans="1:2" x14ac:dyDescent="0.25">
      <c r="A1121" s="45">
        <v>17122</v>
      </c>
      <c r="B1121" s="45" t="s">
        <v>57</v>
      </c>
    </row>
    <row r="1122" spans="1:2" x14ac:dyDescent="0.25">
      <c r="A1122" s="45">
        <v>17123</v>
      </c>
      <c r="B1122" s="45" t="s">
        <v>57</v>
      </c>
    </row>
    <row r="1123" spans="1:2" x14ac:dyDescent="0.25">
      <c r="A1123" s="45">
        <v>17124</v>
      </c>
      <c r="B1123" s="45" t="s">
        <v>57</v>
      </c>
    </row>
    <row r="1124" spans="1:2" x14ac:dyDescent="0.25">
      <c r="A1124" s="45">
        <v>17125</v>
      </c>
      <c r="B1124" s="45" t="s">
        <v>57</v>
      </c>
    </row>
    <row r="1125" spans="1:2" x14ac:dyDescent="0.25">
      <c r="A1125" s="45">
        <v>17126</v>
      </c>
      <c r="B1125" s="45" t="s">
        <v>57</v>
      </c>
    </row>
    <row r="1126" spans="1:2" x14ac:dyDescent="0.25">
      <c r="A1126" s="45">
        <v>17127</v>
      </c>
      <c r="B1126" s="45" t="s">
        <v>57</v>
      </c>
    </row>
    <row r="1127" spans="1:2" x14ac:dyDescent="0.25">
      <c r="A1127" s="45">
        <v>17128</v>
      </c>
      <c r="B1127" s="45" t="s">
        <v>57</v>
      </c>
    </row>
    <row r="1128" spans="1:2" x14ac:dyDescent="0.25">
      <c r="A1128" s="45">
        <v>17129</v>
      </c>
      <c r="B1128" s="45" t="s">
        <v>57</v>
      </c>
    </row>
    <row r="1129" spans="1:2" x14ac:dyDescent="0.25">
      <c r="A1129" s="45">
        <v>17130</v>
      </c>
      <c r="B1129" s="45" t="s">
        <v>57</v>
      </c>
    </row>
    <row r="1130" spans="1:2" x14ac:dyDescent="0.25">
      <c r="A1130" s="45">
        <v>17140</v>
      </c>
      <c r="B1130" s="45" t="s">
        <v>57</v>
      </c>
    </row>
    <row r="1131" spans="1:2" x14ac:dyDescent="0.25">
      <c r="A1131" s="45">
        <v>17177</v>
      </c>
      <c r="B1131" s="45" t="s">
        <v>57</v>
      </c>
    </row>
    <row r="1132" spans="1:2" x14ac:dyDescent="0.25">
      <c r="A1132" s="45">
        <v>17201</v>
      </c>
      <c r="B1132" s="45" t="s">
        <v>57</v>
      </c>
    </row>
    <row r="1133" spans="1:2" x14ac:dyDescent="0.25">
      <c r="A1133" s="45">
        <v>17202</v>
      </c>
      <c r="B1133" s="45" t="s">
        <v>57</v>
      </c>
    </row>
    <row r="1134" spans="1:2" x14ac:dyDescent="0.25">
      <c r="A1134" s="45">
        <v>17210</v>
      </c>
      <c r="B1134" s="45" t="s">
        <v>57</v>
      </c>
    </row>
    <row r="1135" spans="1:2" x14ac:dyDescent="0.25">
      <c r="A1135" s="45">
        <v>17211</v>
      </c>
      <c r="B1135" s="45" t="s">
        <v>56</v>
      </c>
    </row>
    <row r="1136" spans="1:2" x14ac:dyDescent="0.25">
      <c r="A1136" s="45">
        <v>17212</v>
      </c>
      <c r="B1136" s="45" t="s">
        <v>57</v>
      </c>
    </row>
    <row r="1137" spans="1:2" x14ac:dyDescent="0.25">
      <c r="A1137" s="45">
        <v>17213</v>
      </c>
      <c r="B1137" s="45" t="s">
        <v>60</v>
      </c>
    </row>
    <row r="1138" spans="1:2" x14ac:dyDescent="0.25">
      <c r="A1138" s="45">
        <v>17214</v>
      </c>
      <c r="B1138" s="45" t="s">
        <v>57</v>
      </c>
    </row>
    <row r="1139" spans="1:2" x14ac:dyDescent="0.25">
      <c r="A1139" s="45">
        <v>17215</v>
      </c>
      <c r="B1139" s="45" t="s">
        <v>57</v>
      </c>
    </row>
    <row r="1140" spans="1:2" x14ac:dyDescent="0.25">
      <c r="A1140" s="45">
        <v>17217</v>
      </c>
      <c r="B1140" s="45" t="s">
        <v>57</v>
      </c>
    </row>
    <row r="1141" spans="1:2" x14ac:dyDescent="0.25">
      <c r="A1141" s="45">
        <v>17219</v>
      </c>
      <c r="B1141" s="45" t="s">
        <v>57</v>
      </c>
    </row>
    <row r="1142" spans="1:2" x14ac:dyDescent="0.25">
      <c r="A1142" s="45">
        <v>17220</v>
      </c>
      <c r="B1142" s="45" t="s">
        <v>57</v>
      </c>
    </row>
    <row r="1143" spans="1:2" x14ac:dyDescent="0.25">
      <c r="A1143" s="45">
        <v>17221</v>
      </c>
      <c r="B1143" s="45" t="s">
        <v>57</v>
      </c>
    </row>
    <row r="1144" spans="1:2" x14ac:dyDescent="0.25">
      <c r="A1144" s="45">
        <v>17222</v>
      </c>
      <c r="B1144" s="45" t="s">
        <v>57</v>
      </c>
    </row>
    <row r="1145" spans="1:2" x14ac:dyDescent="0.25">
      <c r="A1145" s="45">
        <v>17223</v>
      </c>
      <c r="B1145" s="45" t="s">
        <v>57</v>
      </c>
    </row>
    <row r="1146" spans="1:2" x14ac:dyDescent="0.25">
      <c r="A1146" s="45">
        <v>17224</v>
      </c>
      <c r="B1146" s="45" t="s">
        <v>57</v>
      </c>
    </row>
    <row r="1147" spans="1:2" x14ac:dyDescent="0.25">
      <c r="A1147" s="45">
        <v>17225</v>
      </c>
      <c r="B1147" s="45" t="s">
        <v>57</v>
      </c>
    </row>
    <row r="1148" spans="1:2" x14ac:dyDescent="0.25">
      <c r="A1148" s="45">
        <v>17228</v>
      </c>
      <c r="B1148" s="45" t="s">
        <v>57</v>
      </c>
    </row>
    <row r="1149" spans="1:2" x14ac:dyDescent="0.25">
      <c r="A1149" s="45">
        <v>17229</v>
      </c>
      <c r="B1149" s="45" t="s">
        <v>57</v>
      </c>
    </row>
    <row r="1150" spans="1:2" x14ac:dyDescent="0.25">
      <c r="A1150" s="45">
        <v>17231</v>
      </c>
      <c r="B1150" s="45" t="s">
        <v>57</v>
      </c>
    </row>
    <row r="1151" spans="1:2" x14ac:dyDescent="0.25">
      <c r="A1151" s="45">
        <v>17232</v>
      </c>
      <c r="B1151" s="45" t="s">
        <v>57</v>
      </c>
    </row>
    <row r="1152" spans="1:2" x14ac:dyDescent="0.25">
      <c r="A1152" s="45">
        <v>17233</v>
      </c>
      <c r="B1152" s="45" t="s">
        <v>57</v>
      </c>
    </row>
    <row r="1153" spans="1:2" x14ac:dyDescent="0.25">
      <c r="A1153" s="45">
        <v>17235</v>
      </c>
      <c r="B1153" s="45" t="s">
        <v>57</v>
      </c>
    </row>
    <row r="1154" spans="1:2" x14ac:dyDescent="0.25">
      <c r="A1154" s="45">
        <v>17236</v>
      </c>
      <c r="B1154" s="45" t="s">
        <v>57</v>
      </c>
    </row>
    <row r="1155" spans="1:2" x14ac:dyDescent="0.25">
      <c r="A1155" s="45">
        <v>17237</v>
      </c>
      <c r="B1155" s="45" t="s">
        <v>57</v>
      </c>
    </row>
    <row r="1156" spans="1:2" x14ac:dyDescent="0.25">
      <c r="A1156" s="45">
        <v>17238</v>
      </c>
      <c r="B1156" s="45" t="s">
        <v>57</v>
      </c>
    </row>
    <row r="1157" spans="1:2" x14ac:dyDescent="0.25">
      <c r="A1157" s="45">
        <v>17239</v>
      </c>
      <c r="B1157" s="45" t="s">
        <v>60</v>
      </c>
    </row>
    <row r="1158" spans="1:2" x14ac:dyDescent="0.25">
      <c r="A1158" s="45">
        <v>17240</v>
      </c>
      <c r="B1158" s="45" t="s">
        <v>57</v>
      </c>
    </row>
    <row r="1159" spans="1:2" x14ac:dyDescent="0.25">
      <c r="A1159" s="45">
        <v>17241</v>
      </c>
      <c r="B1159" s="45" t="s">
        <v>57</v>
      </c>
    </row>
    <row r="1160" spans="1:2" x14ac:dyDescent="0.25">
      <c r="A1160" s="45">
        <v>17243</v>
      </c>
      <c r="B1160" s="45" t="s">
        <v>60</v>
      </c>
    </row>
    <row r="1161" spans="1:2" x14ac:dyDescent="0.25">
      <c r="A1161" s="45">
        <v>17244</v>
      </c>
      <c r="B1161" s="45" t="s">
        <v>57</v>
      </c>
    </row>
    <row r="1162" spans="1:2" x14ac:dyDescent="0.25">
      <c r="A1162" s="45">
        <v>17246</v>
      </c>
      <c r="B1162" s="45" t="s">
        <v>57</v>
      </c>
    </row>
    <row r="1163" spans="1:2" x14ac:dyDescent="0.25">
      <c r="A1163" s="45">
        <v>17247</v>
      </c>
      <c r="B1163" s="45" t="s">
        <v>57</v>
      </c>
    </row>
    <row r="1164" spans="1:2" x14ac:dyDescent="0.25">
      <c r="A1164" s="45">
        <v>17249</v>
      </c>
      <c r="B1164" s="45" t="s">
        <v>60</v>
      </c>
    </row>
    <row r="1165" spans="1:2" x14ac:dyDescent="0.25">
      <c r="A1165" s="45">
        <v>17250</v>
      </c>
      <c r="B1165" s="45" t="s">
        <v>57</v>
      </c>
    </row>
    <row r="1166" spans="1:2" x14ac:dyDescent="0.25">
      <c r="A1166" s="45">
        <v>17251</v>
      </c>
      <c r="B1166" s="45" t="s">
        <v>57</v>
      </c>
    </row>
    <row r="1167" spans="1:2" x14ac:dyDescent="0.25">
      <c r="A1167" s="45">
        <v>17252</v>
      </c>
      <c r="B1167" s="45" t="s">
        <v>57</v>
      </c>
    </row>
    <row r="1168" spans="1:2" x14ac:dyDescent="0.25">
      <c r="A1168" s="45">
        <v>17253</v>
      </c>
      <c r="B1168" s="45" t="s">
        <v>60</v>
      </c>
    </row>
    <row r="1169" spans="1:2" x14ac:dyDescent="0.25">
      <c r="A1169" s="45">
        <v>17254</v>
      </c>
      <c r="B1169" s="45" t="s">
        <v>57</v>
      </c>
    </row>
    <row r="1170" spans="1:2" x14ac:dyDescent="0.25">
      <c r="A1170" s="45">
        <v>17255</v>
      </c>
      <c r="B1170" s="45" t="s">
        <v>60</v>
      </c>
    </row>
    <row r="1171" spans="1:2" x14ac:dyDescent="0.25">
      <c r="A1171" s="45">
        <v>17256</v>
      </c>
      <c r="B1171" s="45" t="s">
        <v>57</v>
      </c>
    </row>
    <row r="1172" spans="1:2" x14ac:dyDescent="0.25">
      <c r="A1172" s="45">
        <v>17257</v>
      </c>
      <c r="B1172" s="45" t="s">
        <v>57</v>
      </c>
    </row>
    <row r="1173" spans="1:2" x14ac:dyDescent="0.25">
      <c r="A1173" s="45">
        <v>17260</v>
      </c>
      <c r="B1173" s="45" t="s">
        <v>60</v>
      </c>
    </row>
    <row r="1174" spans="1:2" x14ac:dyDescent="0.25">
      <c r="A1174" s="45">
        <v>17261</v>
      </c>
      <c r="B1174" s="45" t="s">
        <v>57</v>
      </c>
    </row>
    <row r="1175" spans="1:2" x14ac:dyDescent="0.25">
      <c r="A1175" s="45">
        <v>17262</v>
      </c>
      <c r="B1175" s="45" t="s">
        <v>57</v>
      </c>
    </row>
    <row r="1176" spans="1:2" x14ac:dyDescent="0.25">
      <c r="A1176" s="45">
        <v>17263</v>
      </c>
      <c r="B1176" s="45" t="s">
        <v>57</v>
      </c>
    </row>
    <row r="1177" spans="1:2" x14ac:dyDescent="0.25">
      <c r="A1177" s="45">
        <v>17264</v>
      </c>
      <c r="B1177" s="45" t="s">
        <v>60</v>
      </c>
    </row>
    <row r="1178" spans="1:2" x14ac:dyDescent="0.25">
      <c r="A1178" s="45">
        <v>17265</v>
      </c>
      <c r="B1178" s="45" t="s">
        <v>57</v>
      </c>
    </row>
    <row r="1179" spans="1:2" x14ac:dyDescent="0.25">
      <c r="A1179" s="45">
        <v>17266</v>
      </c>
      <c r="B1179" s="45" t="s">
        <v>57</v>
      </c>
    </row>
    <row r="1180" spans="1:2" x14ac:dyDescent="0.25">
      <c r="A1180" s="45">
        <v>17267</v>
      </c>
      <c r="B1180" s="45" t="s">
        <v>57</v>
      </c>
    </row>
    <row r="1181" spans="1:2" x14ac:dyDescent="0.25">
      <c r="A1181" s="45">
        <v>17268</v>
      </c>
      <c r="B1181" s="45" t="s">
        <v>57</v>
      </c>
    </row>
    <row r="1182" spans="1:2" x14ac:dyDescent="0.25">
      <c r="A1182" s="45">
        <v>17270</v>
      </c>
      <c r="B1182" s="45" t="s">
        <v>57</v>
      </c>
    </row>
    <row r="1183" spans="1:2" x14ac:dyDescent="0.25">
      <c r="A1183" s="45">
        <v>17271</v>
      </c>
      <c r="B1183" s="45" t="s">
        <v>57</v>
      </c>
    </row>
    <row r="1184" spans="1:2" x14ac:dyDescent="0.25">
      <c r="A1184" s="45">
        <v>17272</v>
      </c>
      <c r="B1184" s="45" t="s">
        <v>57</v>
      </c>
    </row>
    <row r="1185" spans="1:2" x14ac:dyDescent="0.25">
      <c r="A1185" s="45">
        <v>17301</v>
      </c>
      <c r="B1185" s="45" t="s">
        <v>57</v>
      </c>
    </row>
    <row r="1186" spans="1:2" x14ac:dyDescent="0.25">
      <c r="A1186" s="45">
        <v>17302</v>
      </c>
      <c r="B1186" s="45" t="s">
        <v>57</v>
      </c>
    </row>
    <row r="1187" spans="1:2" x14ac:dyDescent="0.25">
      <c r="A1187" s="45">
        <v>17303</v>
      </c>
      <c r="B1187" s="45" t="s">
        <v>57</v>
      </c>
    </row>
    <row r="1188" spans="1:2" x14ac:dyDescent="0.25">
      <c r="A1188" s="45">
        <v>17304</v>
      </c>
      <c r="B1188" s="45" t="s">
        <v>57</v>
      </c>
    </row>
    <row r="1189" spans="1:2" x14ac:dyDescent="0.25">
      <c r="A1189" s="45">
        <v>17306</v>
      </c>
      <c r="B1189" s="45" t="s">
        <v>57</v>
      </c>
    </row>
    <row r="1190" spans="1:2" x14ac:dyDescent="0.25">
      <c r="A1190" s="45">
        <v>17307</v>
      </c>
      <c r="B1190" s="45" t="s">
        <v>57</v>
      </c>
    </row>
    <row r="1191" spans="1:2" x14ac:dyDescent="0.25">
      <c r="A1191" s="45">
        <v>17309</v>
      </c>
      <c r="B1191" s="45" t="s">
        <v>57</v>
      </c>
    </row>
    <row r="1192" spans="1:2" x14ac:dyDescent="0.25">
      <c r="A1192" s="45">
        <v>17310</v>
      </c>
      <c r="B1192" s="45" t="s">
        <v>57</v>
      </c>
    </row>
    <row r="1193" spans="1:2" x14ac:dyDescent="0.25">
      <c r="A1193" s="45">
        <v>17311</v>
      </c>
      <c r="B1193" s="45" t="s">
        <v>57</v>
      </c>
    </row>
    <row r="1194" spans="1:2" x14ac:dyDescent="0.25">
      <c r="A1194" s="45">
        <v>17312</v>
      </c>
      <c r="B1194" s="45" t="s">
        <v>57</v>
      </c>
    </row>
    <row r="1195" spans="1:2" x14ac:dyDescent="0.25">
      <c r="A1195" s="45">
        <v>17313</v>
      </c>
      <c r="B1195" s="45" t="s">
        <v>57</v>
      </c>
    </row>
    <row r="1196" spans="1:2" x14ac:dyDescent="0.25">
      <c r="A1196" s="45">
        <v>17314</v>
      </c>
      <c r="B1196" s="45" t="s">
        <v>57</v>
      </c>
    </row>
    <row r="1197" spans="1:2" x14ac:dyDescent="0.25">
      <c r="A1197" s="45">
        <v>17315</v>
      </c>
      <c r="B1197" s="45" t="s">
        <v>57</v>
      </c>
    </row>
    <row r="1198" spans="1:2" x14ac:dyDescent="0.25">
      <c r="A1198" s="45">
        <v>17316</v>
      </c>
      <c r="B1198" s="45" t="s">
        <v>57</v>
      </c>
    </row>
    <row r="1199" spans="1:2" x14ac:dyDescent="0.25">
      <c r="A1199" s="45">
        <v>17317</v>
      </c>
      <c r="B1199" s="45" t="s">
        <v>57</v>
      </c>
    </row>
    <row r="1200" spans="1:2" x14ac:dyDescent="0.25">
      <c r="A1200" s="45">
        <v>17318</v>
      </c>
      <c r="B1200" s="45" t="s">
        <v>57</v>
      </c>
    </row>
    <row r="1201" spans="1:2" x14ac:dyDescent="0.25">
      <c r="A1201" s="45">
        <v>17319</v>
      </c>
      <c r="B1201" s="45" t="s">
        <v>57</v>
      </c>
    </row>
    <row r="1202" spans="1:2" x14ac:dyDescent="0.25">
      <c r="A1202" s="45">
        <v>17320</v>
      </c>
      <c r="B1202" s="45" t="s">
        <v>57</v>
      </c>
    </row>
    <row r="1203" spans="1:2" x14ac:dyDescent="0.25">
      <c r="A1203" s="45">
        <v>17321</v>
      </c>
      <c r="B1203" s="45" t="s">
        <v>57</v>
      </c>
    </row>
    <row r="1204" spans="1:2" x14ac:dyDescent="0.25">
      <c r="A1204" s="45">
        <v>17322</v>
      </c>
      <c r="B1204" s="45" t="s">
        <v>57</v>
      </c>
    </row>
    <row r="1205" spans="1:2" x14ac:dyDescent="0.25">
      <c r="A1205" s="45">
        <v>17323</v>
      </c>
      <c r="B1205" s="45" t="s">
        <v>57</v>
      </c>
    </row>
    <row r="1206" spans="1:2" x14ac:dyDescent="0.25">
      <c r="A1206" s="45">
        <v>17324</v>
      </c>
      <c r="B1206" s="45" t="s">
        <v>57</v>
      </c>
    </row>
    <row r="1207" spans="1:2" x14ac:dyDescent="0.25">
      <c r="A1207" s="45">
        <v>17325</v>
      </c>
      <c r="B1207" s="45" t="s">
        <v>57</v>
      </c>
    </row>
    <row r="1208" spans="1:2" x14ac:dyDescent="0.25">
      <c r="A1208" s="45">
        <v>17326</v>
      </c>
      <c r="B1208" s="45" t="s">
        <v>57</v>
      </c>
    </row>
    <row r="1209" spans="1:2" x14ac:dyDescent="0.25">
      <c r="A1209" s="45">
        <v>17327</v>
      </c>
      <c r="B1209" s="45" t="s">
        <v>57</v>
      </c>
    </row>
    <row r="1210" spans="1:2" x14ac:dyDescent="0.25">
      <c r="A1210" s="45">
        <v>17329</v>
      </c>
      <c r="B1210" s="45" t="s">
        <v>57</v>
      </c>
    </row>
    <row r="1211" spans="1:2" x14ac:dyDescent="0.25">
      <c r="A1211" s="45">
        <v>17331</v>
      </c>
      <c r="B1211" s="45" t="s">
        <v>57</v>
      </c>
    </row>
    <row r="1212" spans="1:2" x14ac:dyDescent="0.25">
      <c r="A1212" s="45">
        <v>17332</v>
      </c>
      <c r="B1212" s="45" t="s">
        <v>57</v>
      </c>
    </row>
    <row r="1213" spans="1:2" x14ac:dyDescent="0.25">
      <c r="A1213" s="45">
        <v>17333</v>
      </c>
      <c r="B1213" s="45" t="s">
        <v>57</v>
      </c>
    </row>
    <row r="1214" spans="1:2" x14ac:dyDescent="0.25">
      <c r="A1214" s="45">
        <v>17334</v>
      </c>
      <c r="B1214" s="45" t="s">
        <v>57</v>
      </c>
    </row>
    <row r="1215" spans="1:2" x14ac:dyDescent="0.25">
      <c r="A1215" s="45">
        <v>17337</v>
      </c>
      <c r="B1215" s="45" t="s">
        <v>57</v>
      </c>
    </row>
    <row r="1216" spans="1:2" x14ac:dyDescent="0.25">
      <c r="A1216" s="45">
        <v>17339</v>
      </c>
      <c r="B1216" s="45" t="s">
        <v>57</v>
      </c>
    </row>
    <row r="1217" spans="1:2" x14ac:dyDescent="0.25">
      <c r="A1217" s="45">
        <v>17340</v>
      </c>
      <c r="B1217" s="45" t="s">
        <v>57</v>
      </c>
    </row>
    <row r="1218" spans="1:2" x14ac:dyDescent="0.25">
      <c r="A1218" s="45">
        <v>17342</v>
      </c>
      <c r="B1218" s="45" t="s">
        <v>57</v>
      </c>
    </row>
    <row r="1219" spans="1:2" x14ac:dyDescent="0.25">
      <c r="A1219" s="45">
        <v>17343</v>
      </c>
      <c r="B1219" s="45" t="s">
        <v>57</v>
      </c>
    </row>
    <row r="1220" spans="1:2" x14ac:dyDescent="0.25">
      <c r="A1220" s="45">
        <v>17344</v>
      </c>
      <c r="B1220" s="45" t="s">
        <v>57</v>
      </c>
    </row>
    <row r="1221" spans="1:2" x14ac:dyDescent="0.25">
      <c r="A1221" s="45">
        <v>17345</v>
      </c>
      <c r="B1221" s="45" t="s">
        <v>57</v>
      </c>
    </row>
    <row r="1222" spans="1:2" x14ac:dyDescent="0.25">
      <c r="A1222" s="45">
        <v>17347</v>
      </c>
      <c r="B1222" s="45" t="s">
        <v>57</v>
      </c>
    </row>
    <row r="1223" spans="1:2" x14ac:dyDescent="0.25">
      <c r="A1223" s="45">
        <v>17349</v>
      </c>
      <c r="B1223" s="45" t="s">
        <v>57</v>
      </c>
    </row>
    <row r="1224" spans="1:2" x14ac:dyDescent="0.25">
      <c r="A1224" s="45">
        <v>17350</v>
      </c>
      <c r="B1224" s="45" t="s">
        <v>57</v>
      </c>
    </row>
    <row r="1225" spans="1:2" x14ac:dyDescent="0.25">
      <c r="A1225" s="45">
        <v>17352</v>
      </c>
      <c r="B1225" s="45" t="s">
        <v>57</v>
      </c>
    </row>
    <row r="1226" spans="1:2" x14ac:dyDescent="0.25">
      <c r="A1226" s="45">
        <v>17353</v>
      </c>
      <c r="B1226" s="45" t="s">
        <v>57</v>
      </c>
    </row>
    <row r="1227" spans="1:2" x14ac:dyDescent="0.25">
      <c r="A1227" s="45">
        <v>17354</v>
      </c>
      <c r="B1227" s="45" t="s">
        <v>57</v>
      </c>
    </row>
    <row r="1228" spans="1:2" x14ac:dyDescent="0.25">
      <c r="A1228" s="45">
        <v>17355</v>
      </c>
      <c r="B1228" s="45" t="s">
        <v>57</v>
      </c>
    </row>
    <row r="1229" spans="1:2" x14ac:dyDescent="0.25">
      <c r="A1229" s="45">
        <v>17356</v>
      </c>
      <c r="B1229" s="45" t="s">
        <v>57</v>
      </c>
    </row>
    <row r="1230" spans="1:2" x14ac:dyDescent="0.25">
      <c r="A1230" s="45">
        <v>17358</v>
      </c>
      <c r="B1230" s="45" t="s">
        <v>57</v>
      </c>
    </row>
    <row r="1231" spans="1:2" x14ac:dyDescent="0.25">
      <c r="A1231" s="45">
        <v>17360</v>
      </c>
      <c r="B1231" s="45" t="s">
        <v>57</v>
      </c>
    </row>
    <row r="1232" spans="1:2" x14ac:dyDescent="0.25">
      <c r="A1232" s="45">
        <v>17361</v>
      </c>
      <c r="B1232" s="45" t="s">
        <v>57</v>
      </c>
    </row>
    <row r="1233" spans="1:2" x14ac:dyDescent="0.25">
      <c r="A1233" s="45">
        <v>17362</v>
      </c>
      <c r="B1233" s="45" t="s">
        <v>57</v>
      </c>
    </row>
    <row r="1234" spans="1:2" x14ac:dyDescent="0.25">
      <c r="A1234" s="45">
        <v>17363</v>
      </c>
      <c r="B1234" s="45" t="s">
        <v>57</v>
      </c>
    </row>
    <row r="1235" spans="1:2" x14ac:dyDescent="0.25">
      <c r="A1235" s="45">
        <v>17364</v>
      </c>
      <c r="B1235" s="45" t="s">
        <v>57</v>
      </c>
    </row>
    <row r="1236" spans="1:2" x14ac:dyDescent="0.25">
      <c r="A1236" s="45">
        <v>17365</v>
      </c>
      <c r="B1236" s="45" t="s">
        <v>57</v>
      </c>
    </row>
    <row r="1237" spans="1:2" x14ac:dyDescent="0.25">
      <c r="A1237" s="45">
        <v>17366</v>
      </c>
      <c r="B1237" s="45" t="s">
        <v>57</v>
      </c>
    </row>
    <row r="1238" spans="1:2" x14ac:dyDescent="0.25">
      <c r="A1238" s="45">
        <v>17368</v>
      </c>
      <c r="B1238" s="45" t="s">
        <v>57</v>
      </c>
    </row>
    <row r="1239" spans="1:2" x14ac:dyDescent="0.25">
      <c r="A1239" s="45">
        <v>17370</v>
      </c>
      <c r="B1239" s="45" t="s">
        <v>57</v>
      </c>
    </row>
    <row r="1240" spans="1:2" x14ac:dyDescent="0.25">
      <c r="A1240" s="45">
        <v>17371</v>
      </c>
      <c r="B1240" s="45" t="s">
        <v>57</v>
      </c>
    </row>
    <row r="1241" spans="1:2" x14ac:dyDescent="0.25">
      <c r="A1241" s="45">
        <v>17372</v>
      </c>
      <c r="B1241" s="45" t="s">
        <v>57</v>
      </c>
    </row>
    <row r="1242" spans="1:2" x14ac:dyDescent="0.25">
      <c r="A1242" s="45">
        <v>17375</v>
      </c>
      <c r="B1242" s="45" t="s">
        <v>57</v>
      </c>
    </row>
    <row r="1243" spans="1:2" x14ac:dyDescent="0.25">
      <c r="A1243" s="45">
        <v>17401</v>
      </c>
      <c r="B1243" s="45" t="s">
        <v>57</v>
      </c>
    </row>
    <row r="1244" spans="1:2" x14ac:dyDescent="0.25">
      <c r="A1244" s="45">
        <v>17402</v>
      </c>
      <c r="B1244" s="45" t="s">
        <v>57</v>
      </c>
    </row>
    <row r="1245" spans="1:2" x14ac:dyDescent="0.25">
      <c r="A1245" s="45">
        <v>17403</v>
      </c>
      <c r="B1245" s="45" t="s">
        <v>57</v>
      </c>
    </row>
    <row r="1246" spans="1:2" x14ac:dyDescent="0.25">
      <c r="A1246" s="45">
        <v>17404</v>
      </c>
      <c r="B1246" s="45" t="s">
        <v>57</v>
      </c>
    </row>
    <row r="1247" spans="1:2" x14ac:dyDescent="0.25">
      <c r="A1247" s="45">
        <v>17405</v>
      </c>
      <c r="B1247" s="45" t="s">
        <v>57</v>
      </c>
    </row>
    <row r="1248" spans="1:2" x14ac:dyDescent="0.25">
      <c r="A1248" s="45">
        <v>17406</v>
      </c>
      <c r="B1248" s="45" t="s">
        <v>57</v>
      </c>
    </row>
    <row r="1249" spans="1:2" x14ac:dyDescent="0.25">
      <c r="A1249" s="45">
        <v>17407</v>
      </c>
      <c r="B1249" s="45" t="s">
        <v>57</v>
      </c>
    </row>
    <row r="1250" spans="1:2" x14ac:dyDescent="0.25">
      <c r="A1250" s="45">
        <v>17408</v>
      </c>
      <c r="B1250" s="45" t="s">
        <v>57</v>
      </c>
    </row>
    <row r="1251" spans="1:2" x14ac:dyDescent="0.25">
      <c r="A1251" s="45">
        <v>17415</v>
      </c>
      <c r="B1251" s="45" t="s">
        <v>57</v>
      </c>
    </row>
    <row r="1252" spans="1:2" x14ac:dyDescent="0.25">
      <c r="A1252" s="45">
        <v>17501</v>
      </c>
      <c r="B1252" s="45" t="s">
        <v>62</v>
      </c>
    </row>
    <row r="1253" spans="1:2" x14ac:dyDescent="0.25">
      <c r="A1253" s="45">
        <v>17502</v>
      </c>
      <c r="B1253" s="45" t="s">
        <v>62</v>
      </c>
    </row>
    <row r="1254" spans="1:2" x14ac:dyDescent="0.25">
      <c r="A1254" s="45">
        <v>17503</v>
      </c>
      <c r="B1254" s="45" t="s">
        <v>62</v>
      </c>
    </row>
    <row r="1255" spans="1:2" x14ac:dyDescent="0.25">
      <c r="A1255" s="45">
        <v>17504</v>
      </c>
      <c r="B1255" s="45" t="s">
        <v>62</v>
      </c>
    </row>
    <row r="1256" spans="1:2" x14ac:dyDescent="0.25">
      <c r="A1256" s="45">
        <v>17505</v>
      </c>
      <c r="B1256" s="45" t="s">
        <v>62</v>
      </c>
    </row>
    <row r="1257" spans="1:2" x14ac:dyDescent="0.25">
      <c r="A1257" s="45">
        <v>17506</v>
      </c>
      <c r="B1257" s="45" t="s">
        <v>62</v>
      </c>
    </row>
    <row r="1258" spans="1:2" x14ac:dyDescent="0.25">
      <c r="A1258" s="45">
        <v>17507</v>
      </c>
      <c r="B1258" s="45" t="s">
        <v>62</v>
      </c>
    </row>
    <row r="1259" spans="1:2" x14ac:dyDescent="0.25">
      <c r="A1259" s="45">
        <v>17508</v>
      </c>
      <c r="B1259" s="45" t="s">
        <v>62</v>
      </c>
    </row>
    <row r="1260" spans="1:2" x14ac:dyDescent="0.25">
      <c r="A1260" s="45">
        <v>17509</v>
      </c>
      <c r="B1260" s="45" t="s">
        <v>62</v>
      </c>
    </row>
    <row r="1261" spans="1:2" x14ac:dyDescent="0.25">
      <c r="A1261" s="45">
        <v>17512</v>
      </c>
      <c r="B1261" s="45" t="s">
        <v>62</v>
      </c>
    </row>
    <row r="1262" spans="1:2" x14ac:dyDescent="0.25">
      <c r="A1262" s="45">
        <v>17516</v>
      </c>
      <c r="B1262" s="45" t="s">
        <v>62</v>
      </c>
    </row>
    <row r="1263" spans="1:2" x14ac:dyDescent="0.25">
      <c r="A1263" s="45">
        <v>17517</v>
      </c>
      <c r="B1263" s="45" t="s">
        <v>62</v>
      </c>
    </row>
    <row r="1264" spans="1:2" x14ac:dyDescent="0.25">
      <c r="A1264" s="45">
        <v>17518</v>
      </c>
      <c r="B1264" s="45" t="s">
        <v>62</v>
      </c>
    </row>
    <row r="1265" spans="1:2" x14ac:dyDescent="0.25">
      <c r="A1265" s="45">
        <v>17519</v>
      </c>
      <c r="B1265" s="45" t="s">
        <v>62</v>
      </c>
    </row>
    <row r="1266" spans="1:2" x14ac:dyDescent="0.25">
      <c r="A1266" s="45">
        <v>17520</v>
      </c>
      <c r="B1266" s="45" t="s">
        <v>62</v>
      </c>
    </row>
    <row r="1267" spans="1:2" x14ac:dyDescent="0.25">
      <c r="A1267" s="45">
        <v>17521</v>
      </c>
      <c r="B1267" s="45" t="s">
        <v>62</v>
      </c>
    </row>
    <row r="1268" spans="1:2" x14ac:dyDescent="0.25">
      <c r="A1268" s="45">
        <v>17522</v>
      </c>
      <c r="B1268" s="45" t="s">
        <v>62</v>
      </c>
    </row>
    <row r="1269" spans="1:2" x14ac:dyDescent="0.25">
      <c r="A1269" s="45">
        <v>17527</v>
      </c>
      <c r="B1269" s="45" t="s">
        <v>62</v>
      </c>
    </row>
    <row r="1270" spans="1:2" x14ac:dyDescent="0.25">
      <c r="A1270" s="45">
        <v>17528</v>
      </c>
      <c r="B1270" s="45" t="s">
        <v>62</v>
      </c>
    </row>
    <row r="1271" spans="1:2" x14ac:dyDescent="0.25">
      <c r="A1271" s="45">
        <v>17529</v>
      </c>
      <c r="B1271" s="45" t="s">
        <v>62</v>
      </c>
    </row>
    <row r="1272" spans="1:2" x14ac:dyDescent="0.25">
      <c r="A1272" s="45">
        <v>17532</v>
      </c>
      <c r="B1272" s="45" t="s">
        <v>62</v>
      </c>
    </row>
    <row r="1273" spans="1:2" x14ac:dyDescent="0.25">
      <c r="A1273" s="45">
        <v>17533</v>
      </c>
      <c r="B1273" s="45" t="s">
        <v>62</v>
      </c>
    </row>
    <row r="1274" spans="1:2" x14ac:dyDescent="0.25">
      <c r="A1274" s="45">
        <v>17534</v>
      </c>
      <c r="B1274" s="45" t="s">
        <v>62</v>
      </c>
    </row>
    <row r="1275" spans="1:2" x14ac:dyDescent="0.25">
      <c r="A1275" s="45">
        <v>17535</v>
      </c>
      <c r="B1275" s="45" t="s">
        <v>62</v>
      </c>
    </row>
    <row r="1276" spans="1:2" x14ac:dyDescent="0.25">
      <c r="A1276" s="45">
        <v>17536</v>
      </c>
      <c r="B1276" s="45" t="s">
        <v>62</v>
      </c>
    </row>
    <row r="1277" spans="1:2" x14ac:dyDescent="0.25">
      <c r="A1277" s="45">
        <v>17537</v>
      </c>
      <c r="B1277" s="45" t="s">
        <v>62</v>
      </c>
    </row>
    <row r="1278" spans="1:2" x14ac:dyDescent="0.25">
      <c r="A1278" s="45">
        <v>17538</v>
      </c>
      <c r="B1278" s="45" t="s">
        <v>62</v>
      </c>
    </row>
    <row r="1279" spans="1:2" x14ac:dyDescent="0.25">
      <c r="A1279" s="45">
        <v>17540</v>
      </c>
      <c r="B1279" s="45" t="s">
        <v>62</v>
      </c>
    </row>
    <row r="1280" spans="1:2" x14ac:dyDescent="0.25">
      <c r="A1280" s="45">
        <v>17543</v>
      </c>
      <c r="B1280" s="45" t="s">
        <v>62</v>
      </c>
    </row>
    <row r="1281" spans="1:2" x14ac:dyDescent="0.25">
      <c r="A1281" s="45">
        <v>17545</v>
      </c>
      <c r="B1281" s="45" t="s">
        <v>62</v>
      </c>
    </row>
    <row r="1282" spans="1:2" x14ac:dyDescent="0.25">
      <c r="A1282" s="45">
        <v>17547</v>
      </c>
      <c r="B1282" s="45" t="s">
        <v>62</v>
      </c>
    </row>
    <row r="1283" spans="1:2" x14ac:dyDescent="0.25">
      <c r="A1283" s="45">
        <v>17549</v>
      </c>
      <c r="B1283" s="45" t="s">
        <v>62</v>
      </c>
    </row>
    <row r="1284" spans="1:2" x14ac:dyDescent="0.25">
      <c r="A1284" s="45">
        <v>17550</v>
      </c>
      <c r="B1284" s="45" t="s">
        <v>62</v>
      </c>
    </row>
    <row r="1285" spans="1:2" x14ac:dyDescent="0.25">
      <c r="A1285" s="45">
        <v>17551</v>
      </c>
      <c r="B1285" s="45" t="s">
        <v>62</v>
      </c>
    </row>
    <row r="1286" spans="1:2" x14ac:dyDescent="0.25">
      <c r="A1286" s="45">
        <v>17552</v>
      </c>
      <c r="B1286" s="45" t="s">
        <v>62</v>
      </c>
    </row>
    <row r="1287" spans="1:2" x14ac:dyDescent="0.25">
      <c r="A1287" s="45">
        <v>17554</v>
      </c>
      <c r="B1287" s="45" t="s">
        <v>62</v>
      </c>
    </row>
    <row r="1288" spans="1:2" x14ac:dyDescent="0.25">
      <c r="A1288" s="45">
        <v>17555</v>
      </c>
      <c r="B1288" s="45" t="s">
        <v>62</v>
      </c>
    </row>
    <row r="1289" spans="1:2" x14ac:dyDescent="0.25">
      <c r="A1289" s="45">
        <v>17557</v>
      </c>
      <c r="B1289" s="45" t="s">
        <v>62</v>
      </c>
    </row>
    <row r="1290" spans="1:2" x14ac:dyDescent="0.25">
      <c r="A1290" s="45">
        <v>17560</v>
      </c>
      <c r="B1290" s="45" t="s">
        <v>62</v>
      </c>
    </row>
    <row r="1291" spans="1:2" x14ac:dyDescent="0.25">
      <c r="A1291" s="45">
        <v>17562</v>
      </c>
      <c r="B1291" s="45" t="s">
        <v>62</v>
      </c>
    </row>
    <row r="1292" spans="1:2" x14ac:dyDescent="0.25">
      <c r="A1292" s="45">
        <v>17563</v>
      </c>
      <c r="B1292" s="45" t="s">
        <v>62</v>
      </c>
    </row>
    <row r="1293" spans="1:2" x14ac:dyDescent="0.25">
      <c r="A1293" s="45">
        <v>17564</v>
      </c>
      <c r="B1293" s="45" t="s">
        <v>62</v>
      </c>
    </row>
    <row r="1294" spans="1:2" x14ac:dyDescent="0.25">
      <c r="A1294" s="45">
        <v>17565</v>
      </c>
      <c r="B1294" s="45" t="s">
        <v>62</v>
      </c>
    </row>
    <row r="1295" spans="1:2" x14ac:dyDescent="0.25">
      <c r="A1295" s="45">
        <v>17566</v>
      </c>
      <c r="B1295" s="45" t="s">
        <v>62</v>
      </c>
    </row>
    <row r="1296" spans="1:2" x14ac:dyDescent="0.25">
      <c r="A1296" s="45">
        <v>17567</v>
      </c>
      <c r="B1296" s="45" t="s">
        <v>62</v>
      </c>
    </row>
    <row r="1297" spans="1:2" x14ac:dyDescent="0.25">
      <c r="A1297" s="45">
        <v>17568</v>
      </c>
      <c r="B1297" s="45" t="s">
        <v>62</v>
      </c>
    </row>
    <row r="1298" spans="1:2" x14ac:dyDescent="0.25">
      <c r="A1298" s="45">
        <v>17569</v>
      </c>
      <c r="B1298" s="45" t="s">
        <v>62</v>
      </c>
    </row>
    <row r="1299" spans="1:2" x14ac:dyDescent="0.25">
      <c r="A1299" s="45">
        <v>17570</v>
      </c>
      <c r="B1299" s="45" t="s">
        <v>62</v>
      </c>
    </row>
    <row r="1300" spans="1:2" x14ac:dyDescent="0.25">
      <c r="A1300" s="45">
        <v>17572</v>
      </c>
      <c r="B1300" s="45" t="s">
        <v>62</v>
      </c>
    </row>
    <row r="1301" spans="1:2" x14ac:dyDescent="0.25">
      <c r="A1301" s="45">
        <v>17573</v>
      </c>
      <c r="B1301" s="45" t="s">
        <v>62</v>
      </c>
    </row>
    <row r="1302" spans="1:2" x14ac:dyDescent="0.25">
      <c r="A1302" s="45">
        <v>17575</v>
      </c>
      <c r="B1302" s="45" t="s">
        <v>62</v>
      </c>
    </row>
    <row r="1303" spans="1:2" x14ac:dyDescent="0.25">
      <c r="A1303" s="45">
        <v>17576</v>
      </c>
      <c r="B1303" s="45" t="s">
        <v>62</v>
      </c>
    </row>
    <row r="1304" spans="1:2" x14ac:dyDescent="0.25">
      <c r="A1304" s="45">
        <v>17577</v>
      </c>
      <c r="B1304" s="45" t="s">
        <v>62</v>
      </c>
    </row>
    <row r="1305" spans="1:2" x14ac:dyDescent="0.25">
      <c r="A1305" s="45">
        <v>17578</v>
      </c>
      <c r="B1305" s="45" t="s">
        <v>62</v>
      </c>
    </row>
    <row r="1306" spans="1:2" x14ac:dyDescent="0.25">
      <c r="A1306" s="45">
        <v>17579</v>
      </c>
      <c r="B1306" s="45" t="s">
        <v>62</v>
      </c>
    </row>
    <row r="1307" spans="1:2" x14ac:dyDescent="0.25">
      <c r="A1307" s="45">
        <v>17580</v>
      </c>
      <c r="B1307" s="45" t="s">
        <v>62</v>
      </c>
    </row>
    <row r="1308" spans="1:2" x14ac:dyDescent="0.25">
      <c r="A1308" s="45">
        <v>17581</v>
      </c>
      <c r="B1308" s="45" t="s">
        <v>62</v>
      </c>
    </row>
    <row r="1309" spans="1:2" x14ac:dyDescent="0.25">
      <c r="A1309" s="45">
        <v>17582</v>
      </c>
      <c r="B1309" s="45" t="s">
        <v>62</v>
      </c>
    </row>
    <row r="1310" spans="1:2" x14ac:dyDescent="0.25">
      <c r="A1310" s="45">
        <v>17583</v>
      </c>
      <c r="B1310" s="45" t="s">
        <v>62</v>
      </c>
    </row>
    <row r="1311" spans="1:2" x14ac:dyDescent="0.25">
      <c r="A1311" s="45">
        <v>17584</v>
      </c>
      <c r="B1311" s="45" t="s">
        <v>62</v>
      </c>
    </row>
    <row r="1312" spans="1:2" x14ac:dyDescent="0.25">
      <c r="A1312" s="45">
        <v>17585</v>
      </c>
      <c r="B1312" s="45" t="s">
        <v>62</v>
      </c>
    </row>
    <row r="1313" spans="1:2" x14ac:dyDescent="0.25">
      <c r="A1313" s="45">
        <v>17601</v>
      </c>
      <c r="B1313" s="45" t="s">
        <v>62</v>
      </c>
    </row>
    <row r="1314" spans="1:2" x14ac:dyDescent="0.25">
      <c r="A1314" s="45">
        <v>17602</v>
      </c>
      <c r="B1314" s="45" t="s">
        <v>62</v>
      </c>
    </row>
    <row r="1315" spans="1:2" x14ac:dyDescent="0.25">
      <c r="A1315" s="45">
        <v>17603</v>
      </c>
      <c r="B1315" s="45" t="s">
        <v>62</v>
      </c>
    </row>
    <row r="1316" spans="1:2" x14ac:dyDescent="0.25">
      <c r="A1316" s="45">
        <v>17604</v>
      </c>
      <c r="B1316" s="45" t="s">
        <v>62</v>
      </c>
    </row>
    <row r="1317" spans="1:2" x14ac:dyDescent="0.25">
      <c r="A1317" s="45">
        <v>17605</v>
      </c>
      <c r="B1317" s="45" t="s">
        <v>62</v>
      </c>
    </row>
    <row r="1318" spans="1:2" x14ac:dyDescent="0.25">
      <c r="A1318" s="45">
        <v>17606</v>
      </c>
      <c r="B1318" s="45" t="s">
        <v>62</v>
      </c>
    </row>
    <row r="1319" spans="1:2" x14ac:dyDescent="0.25">
      <c r="A1319" s="45">
        <v>17607</v>
      </c>
      <c r="B1319" s="45" t="s">
        <v>62</v>
      </c>
    </row>
    <row r="1320" spans="1:2" x14ac:dyDescent="0.25">
      <c r="A1320" s="45">
        <v>17608</v>
      </c>
      <c r="B1320" s="45" t="s">
        <v>62</v>
      </c>
    </row>
    <row r="1321" spans="1:2" x14ac:dyDescent="0.25">
      <c r="A1321" s="45">
        <v>17611</v>
      </c>
      <c r="B1321" s="45" t="s">
        <v>62</v>
      </c>
    </row>
    <row r="1322" spans="1:2" x14ac:dyDescent="0.25">
      <c r="A1322" s="45">
        <v>17622</v>
      </c>
      <c r="B1322" s="45" t="s">
        <v>62</v>
      </c>
    </row>
    <row r="1323" spans="1:2" x14ac:dyDescent="0.25">
      <c r="A1323" s="45">
        <v>17699</v>
      </c>
      <c r="B1323" s="45" t="s">
        <v>62</v>
      </c>
    </row>
    <row r="1324" spans="1:2" x14ac:dyDescent="0.25">
      <c r="A1324" s="45">
        <v>17701</v>
      </c>
      <c r="B1324" s="45" t="s">
        <v>60</v>
      </c>
    </row>
    <row r="1325" spans="1:2" x14ac:dyDescent="0.25">
      <c r="A1325" s="45">
        <v>17702</v>
      </c>
      <c r="B1325" s="45" t="s">
        <v>60</v>
      </c>
    </row>
    <row r="1326" spans="1:2" x14ac:dyDescent="0.25">
      <c r="A1326" s="45">
        <v>17703</v>
      </c>
      <c r="B1326" s="45" t="s">
        <v>60</v>
      </c>
    </row>
    <row r="1327" spans="1:2" x14ac:dyDescent="0.25">
      <c r="A1327" s="45">
        <v>17705</v>
      </c>
      <c r="B1327" s="45" t="s">
        <v>60</v>
      </c>
    </row>
    <row r="1328" spans="1:2" x14ac:dyDescent="0.25">
      <c r="A1328" s="45">
        <v>17720</v>
      </c>
      <c r="B1328" s="45" t="s">
        <v>60</v>
      </c>
    </row>
    <row r="1329" spans="1:2" x14ac:dyDescent="0.25">
      <c r="A1329" s="45">
        <v>17721</v>
      </c>
      <c r="B1329" s="45" t="s">
        <v>60</v>
      </c>
    </row>
    <row r="1330" spans="1:2" x14ac:dyDescent="0.25">
      <c r="A1330" s="45">
        <v>17722</v>
      </c>
      <c r="B1330" s="45" t="s">
        <v>60</v>
      </c>
    </row>
    <row r="1331" spans="1:2" x14ac:dyDescent="0.25">
      <c r="A1331" s="45">
        <v>17723</v>
      </c>
      <c r="B1331" s="45" t="s">
        <v>60</v>
      </c>
    </row>
    <row r="1332" spans="1:2" x14ac:dyDescent="0.25">
      <c r="A1332" s="45">
        <v>17724</v>
      </c>
      <c r="B1332" s="45" t="s">
        <v>61</v>
      </c>
    </row>
    <row r="1333" spans="1:2" x14ac:dyDescent="0.25">
      <c r="A1333" s="45">
        <v>17726</v>
      </c>
      <c r="B1333" s="45" t="s">
        <v>60</v>
      </c>
    </row>
    <row r="1334" spans="1:2" x14ac:dyDescent="0.25">
      <c r="A1334" s="45">
        <v>17727</v>
      </c>
      <c r="B1334" s="45" t="s">
        <v>60</v>
      </c>
    </row>
    <row r="1335" spans="1:2" x14ac:dyDescent="0.25">
      <c r="A1335" s="45">
        <v>17728</v>
      </c>
      <c r="B1335" s="45" t="s">
        <v>60</v>
      </c>
    </row>
    <row r="1336" spans="1:2" x14ac:dyDescent="0.25">
      <c r="A1336" s="45">
        <v>17729</v>
      </c>
      <c r="B1336" s="45" t="s">
        <v>60</v>
      </c>
    </row>
    <row r="1337" spans="1:2" x14ac:dyDescent="0.25">
      <c r="A1337" s="45">
        <v>17730</v>
      </c>
      <c r="B1337" s="45" t="s">
        <v>60</v>
      </c>
    </row>
    <row r="1338" spans="1:2" x14ac:dyDescent="0.25">
      <c r="A1338" s="45">
        <v>17731</v>
      </c>
      <c r="B1338" s="45" t="s">
        <v>61</v>
      </c>
    </row>
    <row r="1339" spans="1:2" x14ac:dyDescent="0.25">
      <c r="A1339" s="45">
        <v>17735</v>
      </c>
      <c r="B1339" s="45" t="s">
        <v>61</v>
      </c>
    </row>
    <row r="1340" spans="1:2" x14ac:dyDescent="0.25">
      <c r="A1340" s="45">
        <v>17737</v>
      </c>
      <c r="B1340" s="45" t="s">
        <v>60</v>
      </c>
    </row>
    <row r="1341" spans="1:2" x14ac:dyDescent="0.25">
      <c r="A1341" s="45">
        <v>17738</v>
      </c>
      <c r="B1341" s="45" t="s">
        <v>60</v>
      </c>
    </row>
    <row r="1342" spans="1:2" x14ac:dyDescent="0.25">
      <c r="A1342" s="45">
        <v>17739</v>
      </c>
      <c r="B1342" s="45" t="s">
        <v>60</v>
      </c>
    </row>
    <row r="1343" spans="1:2" x14ac:dyDescent="0.25">
      <c r="A1343" s="45">
        <v>17740</v>
      </c>
      <c r="B1343" s="45" t="s">
        <v>60</v>
      </c>
    </row>
    <row r="1344" spans="1:2" x14ac:dyDescent="0.25">
      <c r="A1344" s="45">
        <v>17742</v>
      </c>
      <c r="B1344" s="45" t="s">
        <v>60</v>
      </c>
    </row>
    <row r="1345" spans="1:2" x14ac:dyDescent="0.25">
      <c r="A1345" s="45">
        <v>17744</v>
      </c>
      <c r="B1345" s="45" t="s">
        <v>60</v>
      </c>
    </row>
    <row r="1346" spans="1:2" x14ac:dyDescent="0.25">
      <c r="A1346" s="45">
        <v>17745</v>
      </c>
      <c r="B1346" s="45" t="s">
        <v>60</v>
      </c>
    </row>
    <row r="1347" spans="1:2" x14ac:dyDescent="0.25">
      <c r="A1347" s="45">
        <v>17747</v>
      </c>
      <c r="B1347" s="45" t="s">
        <v>60</v>
      </c>
    </row>
    <row r="1348" spans="1:2" x14ac:dyDescent="0.25">
      <c r="A1348" s="45">
        <v>17748</v>
      </c>
      <c r="B1348" s="45" t="s">
        <v>60</v>
      </c>
    </row>
    <row r="1349" spans="1:2" x14ac:dyDescent="0.25">
      <c r="A1349" s="45">
        <v>17749</v>
      </c>
      <c r="B1349" s="45" t="s">
        <v>60</v>
      </c>
    </row>
    <row r="1350" spans="1:2" x14ac:dyDescent="0.25">
      <c r="A1350" s="45">
        <v>17750</v>
      </c>
      <c r="B1350" s="45" t="s">
        <v>60</v>
      </c>
    </row>
    <row r="1351" spans="1:2" x14ac:dyDescent="0.25">
      <c r="A1351" s="45">
        <v>17751</v>
      </c>
      <c r="B1351" s="45" t="s">
        <v>60</v>
      </c>
    </row>
    <row r="1352" spans="1:2" x14ac:dyDescent="0.25">
      <c r="A1352" s="45">
        <v>17752</v>
      </c>
      <c r="B1352" s="45" t="s">
        <v>60</v>
      </c>
    </row>
    <row r="1353" spans="1:2" x14ac:dyDescent="0.25">
      <c r="A1353" s="45">
        <v>17754</v>
      </c>
      <c r="B1353" s="45" t="s">
        <v>60</v>
      </c>
    </row>
    <row r="1354" spans="1:2" x14ac:dyDescent="0.25">
      <c r="A1354" s="45">
        <v>17756</v>
      </c>
      <c r="B1354" s="45" t="s">
        <v>60</v>
      </c>
    </row>
    <row r="1355" spans="1:2" x14ac:dyDescent="0.25">
      <c r="A1355" s="45">
        <v>17758</v>
      </c>
      <c r="B1355" s="45" t="s">
        <v>61</v>
      </c>
    </row>
    <row r="1356" spans="1:2" x14ac:dyDescent="0.25">
      <c r="A1356" s="45">
        <v>17759</v>
      </c>
      <c r="B1356" s="45" t="s">
        <v>60</v>
      </c>
    </row>
    <row r="1357" spans="1:2" x14ac:dyDescent="0.25">
      <c r="A1357" s="45">
        <v>17760</v>
      </c>
      <c r="B1357" s="45" t="s">
        <v>60</v>
      </c>
    </row>
    <row r="1358" spans="1:2" x14ac:dyDescent="0.25">
      <c r="A1358" s="45">
        <v>17762</v>
      </c>
      <c r="B1358" s="45" t="s">
        <v>60</v>
      </c>
    </row>
    <row r="1359" spans="1:2" x14ac:dyDescent="0.25">
      <c r="A1359" s="45">
        <v>17763</v>
      </c>
      <c r="B1359" s="45" t="s">
        <v>60</v>
      </c>
    </row>
    <row r="1360" spans="1:2" x14ac:dyDescent="0.25">
      <c r="A1360" s="45">
        <v>17764</v>
      </c>
      <c r="B1360" s="45" t="s">
        <v>60</v>
      </c>
    </row>
    <row r="1361" spans="1:2" x14ac:dyDescent="0.25">
      <c r="A1361" s="45">
        <v>17765</v>
      </c>
      <c r="B1361" s="45" t="s">
        <v>59</v>
      </c>
    </row>
    <row r="1362" spans="1:2" x14ac:dyDescent="0.25">
      <c r="A1362" s="45">
        <v>17767</v>
      </c>
      <c r="B1362" s="45" t="s">
        <v>60</v>
      </c>
    </row>
    <row r="1363" spans="1:2" x14ac:dyDescent="0.25">
      <c r="A1363" s="45">
        <v>17768</v>
      </c>
      <c r="B1363" s="45" t="s">
        <v>61</v>
      </c>
    </row>
    <row r="1364" spans="1:2" x14ac:dyDescent="0.25">
      <c r="A1364" s="45">
        <v>17769</v>
      </c>
      <c r="B1364" s="45" t="s">
        <v>60</v>
      </c>
    </row>
    <row r="1365" spans="1:2" x14ac:dyDescent="0.25">
      <c r="A1365" s="45">
        <v>17771</v>
      </c>
      <c r="B1365" s="45" t="s">
        <v>60</v>
      </c>
    </row>
    <row r="1366" spans="1:2" x14ac:dyDescent="0.25">
      <c r="A1366" s="45">
        <v>17772</v>
      </c>
      <c r="B1366" s="45" t="s">
        <v>60</v>
      </c>
    </row>
    <row r="1367" spans="1:2" x14ac:dyDescent="0.25">
      <c r="A1367" s="45">
        <v>17773</v>
      </c>
      <c r="B1367" s="45" t="s">
        <v>60</v>
      </c>
    </row>
    <row r="1368" spans="1:2" x14ac:dyDescent="0.25">
      <c r="A1368" s="45">
        <v>17774</v>
      </c>
      <c r="B1368" s="45" t="s">
        <v>60</v>
      </c>
    </row>
    <row r="1369" spans="1:2" x14ac:dyDescent="0.25">
      <c r="A1369" s="45">
        <v>17776</v>
      </c>
      <c r="B1369" s="45" t="s">
        <v>60</v>
      </c>
    </row>
    <row r="1370" spans="1:2" x14ac:dyDescent="0.25">
      <c r="A1370" s="45">
        <v>17777</v>
      </c>
      <c r="B1370" s="45" t="s">
        <v>60</v>
      </c>
    </row>
    <row r="1371" spans="1:2" x14ac:dyDescent="0.25">
      <c r="A1371" s="45">
        <v>17778</v>
      </c>
      <c r="B1371" s="45" t="s">
        <v>60</v>
      </c>
    </row>
    <row r="1372" spans="1:2" x14ac:dyDescent="0.25">
      <c r="A1372" s="45">
        <v>17779</v>
      </c>
      <c r="B1372" s="45" t="s">
        <v>60</v>
      </c>
    </row>
    <row r="1373" spans="1:2" x14ac:dyDescent="0.25">
      <c r="A1373" s="45">
        <v>17801</v>
      </c>
      <c r="B1373" s="45" t="s">
        <v>60</v>
      </c>
    </row>
    <row r="1374" spans="1:2" x14ac:dyDescent="0.25">
      <c r="A1374" s="45">
        <v>17810</v>
      </c>
      <c r="B1374" s="45" t="s">
        <v>60</v>
      </c>
    </row>
    <row r="1375" spans="1:2" x14ac:dyDescent="0.25">
      <c r="A1375" s="45">
        <v>17812</v>
      </c>
      <c r="B1375" s="45" t="s">
        <v>60</v>
      </c>
    </row>
    <row r="1376" spans="1:2" x14ac:dyDescent="0.25">
      <c r="A1376" s="45">
        <v>17813</v>
      </c>
      <c r="B1376" s="45" t="s">
        <v>60</v>
      </c>
    </row>
    <row r="1377" spans="1:2" x14ac:dyDescent="0.25">
      <c r="A1377" s="45">
        <v>17814</v>
      </c>
      <c r="B1377" s="45" t="s">
        <v>60</v>
      </c>
    </row>
    <row r="1378" spans="1:2" x14ac:dyDescent="0.25">
      <c r="A1378" s="45">
        <v>17815</v>
      </c>
      <c r="B1378" s="45" t="s">
        <v>60</v>
      </c>
    </row>
    <row r="1379" spans="1:2" x14ac:dyDescent="0.25">
      <c r="A1379" s="45">
        <v>17820</v>
      </c>
      <c r="B1379" s="45" t="s">
        <v>60</v>
      </c>
    </row>
    <row r="1380" spans="1:2" x14ac:dyDescent="0.25">
      <c r="A1380" s="45">
        <v>17821</v>
      </c>
      <c r="B1380" s="45" t="s">
        <v>60</v>
      </c>
    </row>
    <row r="1381" spans="1:2" x14ac:dyDescent="0.25">
      <c r="A1381" s="45">
        <v>17822</v>
      </c>
      <c r="B1381" s="45" t="s">
        <v>60</v>
      </c>
    </row>
    <row r="1382" spans="1:2" x14ac:dyDescent="0.25">
      <c r="A1382" s="45">
        <v>17823</v>
      </c>
      <c r="B1382" s="45" t="s">
        <v>60</v>
      </c>
    </row>
    <row r="1383" spans="1:2" x14ac:dyDescent="0.25">
      <c r="A1383" s="45">
        <v>17824</v>
      </c>
      <c r="B1383" s="45" t="s">
        <v>60</v>
      </c>
    </row>
    <row r="1384" spans="1:2" x14ac:dyDescent="0.25">
      <c r="A1384" s="45">
        <v>17827</v>
      </c>
      <c r="B1384" s="45" t="s">
        <v>60</v>
      </c>
    </row>
    <row r="1385" spans="1:2" x14ac:dyDescent="0.25">
      <c r="A1385" s="45">
        <v>17829</v>
      </c>
      <c r="B1385" s="45" t="s">
        <v>60</v>
      </c>
    </row>
    <row r="1386" spans="1:2" x14ac:dyDescent="0.25">
      <c r="A1386" s="45">
        <v>17830</v>
      </c>
      <c r="B1386" s="45" t="s">
        <v>60</v>
      </c>
    </row>
    <row r="1387" spans="1:2" x14ac:dyDescent="0.25">
      <c r="A1387" s="45">
        <v>17831</v>
      </c>
      <c r="B1387" s="45" t="s">
        <v>60</v>
      </c>
    </row>
    <row r="1388" spans="1:2" x14ac:dyDescent="0.25">
      <c r="A1388" s="45">
        <v>17832</v>
      </c>
      <c r="B1388" s="45" t="s">
        <v>60</v>
      </c>
    </row>
    <row r="1389" spans="1:2" x14ac:dyDescent="0.25">
      <c r="A1389" s="45">
        <v>17833</v>
      </c>
      <c r="B1389" s="45" t="s">
        <v>60</v>
      </c>
    </row>
    <row r="1390" spans="1:2" x14ac:dyDescent="0.25">
      <c r="A1390" s="45">
        <v>17834</v>
      </c>
      <c r="B1390" s="45" t="s">
        <v>60</v>
      </c>
    </row>
    <row r="1391" spans="1:2" x14ac:dyDescent="0.25">
      <c r="A1391" s="45">
        <v>17835</v>
      </c>
      <c r="B1391" s="45" t="s">
        <v>60</v>
      </c>
    </row>
    <row r="1392" spans="1:2" x14ac:dyDescent="0.25">
      <c r="A1392" s="45">
        <v>17836</v>
      </c>
      <c r="B1392" s="45" t="s">
        <v>60</v>
      </c>
    </row>
    <row r="1393" spans="1:2" x14ac:dyDescent="0.25">
      <c r="A1393" s="45">
        <v>17837</v>
      </c>
      <c r="B1393" s="45" t="s">
        <v>60</v>
      </c>
    </row>
    <row r="1394" spans="1:2" x14ac:dyDescent="0.25">
      <c r="A1394" s="45">
        <v>17839</v>
      </c>
      <c r="B1394" s="45" t="s">
        <v>60</v>
      </c>
    </row>
    <row r="1395" spans="1:2" x14ac:dyDescent="0.25">
      <c r="A1395" s="45">
        <v>17840</v>
      </c>
      <c r="B1395" s="45" t="s">
        <v>60</v>
      </c>
    </row>
    <row r="1396" spans="1:2" x14ac:dyDescent="0.25">
      <c r="A1396" s="45">
        <v>17841</v>
      </c>
      <c r="B1396" s="45" t="s">
        <v>60</v>
      </c>
    </row>
    <row r="1397" spans="1:2" x14ac:dyDescent="0.25">
      <c r="A1397" s="45">
        <v>17842</v>
      </c>
      <c r="B1397" s="45" t="s">
        <v>60</v>
      </c>
    </row>
    <row r="1398" spans="1:2" x14ac:dyDescent="0.25">
      <c r="A1398" s="45">
        <v>17843</v>
      </c>
      <c r="B1398" s="45" t="s">
        <v>60</v>
      </c>
    </row>
    <row r="1399" spans="1:2" x14ac:dyDescent="0.25">
      <c r="A1399" s="45">
        <v>17844</v>
      </c>
      <c r="B1399" s="45" t="s">
        <v>60</v>
      </c>
    </row>
    <row r="1400" spans="1:2" x14ac:dyDescent="0.25">
      <c r="A1400" s="45">
        <v>17845</v>
      </c>
      <c r="B1400" s="45" t="s">
        <v>60</v>
      </c>
    </row>
    <row r="1401" spans="1:2" x14ac:dyDescent="0.25">
      <c r="A1401" s="45">
        <v>17846</v>
      </c>
      <c r="B1401" s="45" t="s">
        <v>60</v>
      </c>
    </row>
    <row r="1402" spans="1:2" x14ac:dyDescent="0.25">
      <c r="A1402" s="45">
        <v>17847</v>
      </c>
      <c r="B1402" s="45" t="s">
        <v>60</v>
      </c>
    </row>
    <row r="1403" spans="1:2" x14ac:dyDescent="0.25">
      <c r="A1403" s="45">
        <v>17850</v>
      </c>
      <c r="B1403" s="45" t="s">
        <v>60</v>
      </c>
    </row>
    <row r="1404" spans="1:2" x14ac:dyDescent="0.25">
      <c r="A1404" s="45">
        <v>17851</v>
      </c>
      <c r="B1404" s="45" t="s">
        <v>60</v>
      </c>
    </row>
    <row r="1405" spans="1:2" x14ac:dyDescent="0.25">
      <c r="A1405" s="45">
        <v>17853</v>
      </c>
      <c r="B1405" s="45" t="s">
        <v>60</v>
      </c>
    </row>
    <row r="1406" spans="1:2" x14ac:dyDescent="0.25">
      <c r="A1406" s="45">
        <v>17855</v>
      </c>
      <c r="B1406" s="45" t="s">
        <v>60</v>
      </c>
    </row>
    <row r="1407" spans="1:2" x14ac:dyDescent="0.25">
      <c r="A1407" s="45">
        <v>17856</v>
      </c>
      <c r="B1407" s="45" t="s">
        <v>60</v>
      </c>
    </row>
    <row r="1408" spans="1:2" x14ac:dyDescent="0.25">
      <c r="A1408" s="45">
        <v>17857</v>
      </c>
      <c r="B1408" s="45" t="s">
        <v>60</v>
      </c>
    </row>
    <row r="1409" spans="1:2" x14ac:dyDescent="0.25">
      <c r="A1409" s="45">
        <v>17858</v>
      </c>
      <c r="B1409" s="45" t="s">
        <v>60</v>
      </c>
    </row>
    <row r="1410" spans="1:2" x14ac:dyDescent="0.25">
      <c r="A1410" s="45">
        <v>17859</v>
      </c>
      <c r="B1410" s="45" t="s">
        <v>60</v>
      </c>
    </row>
    <row r="1411" spans="1:2" x14ac:dyDescent="0.25">
      <c r="A1411" s="45">
        <v>17860</v>
      </c>
      <c r="B1411" s="45" t="s">
        <v>60</v>
      </c>
    </row>
    <row r="1412" spans="1:2" x14ac:dyDescent="0.25">
      <c r="A1412" s="45">
        <v>17861</v>
      </c>
      <c r="B1412" s="45" t="s">
        <v>60</v>
      </c>
    </row>
    <row r="1413" spans="1:2" x14ac:dyDescent="0.25">
      <c r="A1413" s="45">
        <v>17862</v>
      </c>
      <c r="B1413" s="45" t="s">
        <v>60</v>
      </c>
    </row>
    <row r="1414" spans="1:2" x14ac:dyDescent="0.25">
      <c r="A1414" s="45">
        <v>17864</v>
      </c>
      <c r="B1414" s="45" t="s">
        <v>60</v>
      </c>
    </row>
    <row r="1415" spans="1:2" x14ac:dyDescent="0.25">
      <c r="A1415" s="45">
        <v>17865</v>
      </c>
      <c r="B1415" s="45" t="s">
        <v>60</v>
      </c>
    </row>
    <row r="1416" spans="1:2" x14ac:dyDescent="0.25">
      <c r="A1416" s="45">
        <v>17866</v>
      </c>
      <c r="B1416" s="45" t="s">
        <v>60</v>
      </c>
    </row>
    <row r="1417" spans="1:2" x14ac:dyDescent="0.25">
      <c r="A1417" s="45">
        <v>17867</v>
      </c>
      <c r="B1417" s="45" t="s">
        <v>60</v>
      </c>
    </row>
    <row r="1418" spans="1:2" x14ac:dyDescent="0.25">
      <c r="A1418" s="45">
        <v>17868</v>
      </c>
      <c r="B1418" s="45" t="s">
        <v>60</v>
      </c>
    </row>
    <row r="1419" spans="1:2" x14ac:dyDescent="0.25">
      <c r="A1419" s="45">
        <v>17870</v>
      </c>
      <c r="B1419" s="45" t="s">
        <v>60</v>
      </c>
    </row>
    <row r="1420" spans="1:2" x14ac:dyDescent="0.25">
      <c r="A1420" s="45">
        <v>17872</v>
      </c>
      <c r="B1420" s="45" t="s">
        <v>60</v>
      </c>
    </row>
    <row r="1421" spans="1:2" x14ac:dyDescent="0.25">
      <c r="A1421" s="45">
        <v>17876</v>
      </c>
      <c r="B1421" s="45" t="s">
        <v>60</v>
      </c>
    </row>
    <row r="1422" spans="1:2" x14ac:dyDescent="0.25">
      <c r="A1422" s="45">
        <v>17877</v>
      </c>
      <c r="B1422" s="45" t="s">
        <v>60</v>
      </c>
    </row>
    <row r="1423" spans="1:2" x14ac:dyDescent="0.25">
      <c r="A1423" s="45">
        <v>17878</v>
      </c>
      <c r="B1423" s="45" t="s">
        <v>60</v>
      </c>
    </row>
    <row r="1424" spans="1:2" x14ac:dyDescent="0.25">
      <c r="A1424" s="45">
        <v>17880</v>
      </c>
      <c r="B1424" s="45" t="s">
        <v>60</v>
      </c>
    </row>
    <row r="1425" spans="1:2" x14ac:dyDescent="0.25">
      <c r="A1425" s="45">
        <v>17881</v>
      </c>
      <c r="B1425" s="45" t="s">
        <v>60</v>
      </c>
    </row>
    <row r="1426" spans="1:2" x14ac:dyDescent="0.25">
      <c r="A1426" s="45">
        <v>17882</v>
      </c>
      <c r="B1426" s="45" t="s">
        <v>60</v>
      </c>
    </row>
    <row r="1427" spans="1:2" x14ac:dyDescent="0.25">
      <c r="A1427" s="45">
        <v>17883</v>
      </c>
      <c r="B1427" s="45" t="s">
        <v>60</v>
      </c>
    </row>
    <row r="1428" spans="1:2" x14ac:dyDescent="0.25">
      <c r="A1428" s="45">
        <v>17884</v>
      </c>
      <c r="B1428" s="45" t="s">
        <v>60</v>
      </c>
    </row>
    <row r="1429" spans="1:2" x14ac:dyDescent="0.25">
      <c r="A1429" s="45">
        <v>17885</v>
      </c>
      <c r="B1429" s="45" t="s">
        <v>60</v>
      </c>
    </row>
    <row r="1430" spans="1:2" x14ac:dyDescent="0.25">
      <c r="A1430" s="45">
        <v>17886</v>
      </c>
      <c r="B1430" s="45" t="s">
        <v>60</v>
      </c>
    </row>
    <row r="1431" spans="1:2" x14ac:dyDescent="0.25">
      <c r="A1431" s="45">
        <v>17887</v>
      </c>
      <c r="B1431" s="45" t="s">
        <v>60</v>
      </c>
    </row>
    <row r="1432" spans="1:2" x14ac:dyDescent="0.25">
      <c r="A1432" s="45">
        <v>17888</v>
      </c>
      <c r="B1432" s="45" t="s">
        <v>60</v>
      </c>
    </row>
    <row r="1433" spans="1:2" x14ac:dyDescent="0.25">
      <c r="A1433" s="45">
        <v>17889</v>
      </c>
      <c r="B1433" s="45" t="s">
        <v>60</v>
      </c>
    </row>
    <row r="1434" spans="1:2" x14ac:dyDescent="0.25">
      <c r="A1434" s="45">
        <v>17901</v>
      </c>
      <c r="B1434" s="45" t="s">
        <v>63</v>
      </c>
    </row>
    <row r="1435" spans="1:2" x14ac:dyDescent="0.25">
      <c r="A1435" s="45">
        <v>17920</v>
      </c>
      <c r="B1435" s="45" t="s">
        <v>60</v>
      </c>
    </row>
    <row r="1436" spans="1:2" x14ac:dyDescent="0.25">
      <c r="A1436" s="45">
        <v>17921</v>
      </c>
      <c r="B1436" s="45" t="s">
        <v>63</v>
      </c>
    </row>
    <row r="1437" spans="1:2" x14ac:dyDescent="0.25">
      <c r="A1437" s="45">
        <v>17922</v>
      </c>
      <c r="B1437" s="45" t="s">
        <v>63</v>
      </c>
    </row>
    <row r="1438" spans="1:2" x14ac:dyDescent="0.25">
      <c r="A1438" s="45">
        <v>17923</v>
      </c>
      <c r="B1438" s="45" t="s">
        <v>63</v>
      </c>
    </row>
    <row r="1439" spans="1:2" x14ac:dyDescent="0.25">
      <c r="A1439" s="45">
        <v>17925</v>
      </c>
      <c r="B1439" s="45" t="s">
        <v>63</v>
      </c>
    </row>
    <row r="1440" spans="1:2" x14ac:dyDescent="0.25">
      <c r="A1440" s="45">
        <v>17929</v>
      </c>
      <c r="B1440" s="45" t="s">
        <v>63</v>
      </c>
    </row>
    <row r="1441" spans="1:2" x14ac:dyDescent="0.25">
      <c r="A1441" s="45">
        <v>17930</v>
      </c>
      <c r="B1441" s="45" t="s">
        <v>63</v>
      </c>
    </row>
    <row r="1442" spans="1:2" x14ac:dyDescent="0.25">
      <c r="A1442" s="45">
        <v>17931</v>
      </c>
      <c r="B1442" s="45" t="s">
        <v>63</v>
      </c>
    </row>
    <row r="1443" spans="1:2" x14ac:dyDescent="0.25">
      <c r="A1443" s="45">
        <v>17932</v>
      </c>
      <c r="B1443" s="45" t="s">
        <v>63</v>
      </c>
    </row>
    <row r="1444" spans="1:2" x14ac:dyDescent="0.25">
      <c r="A1444" s="45">
        <v>17933</v>
      </c>
      <c r="B1444" s="45" t="s">
        <v>63</v>
      </c>
    </row>
    <row r="1445" spans="1:2" x14ac:dyDescent="0.25">
      <c r="A1445" s="45">
        <v>17934</v>
      </c>
      <c r="B1445" s="45" t="s">
        <v>63</v>
      </c>
    </row>
    <row r="1446" spans="1:2" x14ac:dyDescent="0.25">
      <c r="A1446" s="45">
        <v>17935</v>
      </c>
      <c r="B1446" s="45" t="s">
        <v>63</v>
      </c>
    </row>
    <row r="1447" spans="1:2" x14ac:dyDescent="0.25">
      <c r="A1447" s="45">
        <v>17936</v>
      </c>
      <c r="B1447" s="45" t="s">
        <v>63</v>
      </c>
    </row>
    <row r="1448" spans="1:2" x14ac:dyDescent="0.25">
      <c r="A1448" s="45">
        <v>17938</v>
      </c>
      <c r="B1448" s="45" t="s">
        <v>63</v>
      </c>
    </row>
    <row r="1449" spans="1:2" x14ac:dyDescent="0.25">
      <c r="A1449" s="45">
        <v>17941</v>
      </c>
      <c r="B1449" s="45" t="s">
        <v>63</v>
      </c>
    </row>
    <row r="1450" spans="1:2" x14ac:dyDescent="0.25">
      <c r="A1450" s="45">
        <v>17942</v>
      </c>
      <c r="B1450" s="45" t="s">
        <v>63</v>
      </c>
    </row>
    <row r="1451" spans="1:2" x14ac:dyDescent="0.25">
      <c r="A1451" s="45">
        <v>17943</v>
      </c>
      <c r="B1451" s="45" t="s">
        <v>63</v>
      </c>
    </row>
    <row r="1452" spans="1:2" x14ac:dyDescent="0.25">
      <c r="A1452" s="45">
        <v>17944</v>
      </c>
      <c r="B1452" s="45" t="s">
        <v>63</v>
      </c>
    </row>
    <row r="1453" spans="1:2" x14ac:dyDescent="0.25">
      <c r="A1453" s="45">
        <v>17945</v>
      </c>
      <c r="B1453" s="45" t="s">
        <v>60</v>
      </c>
    </row>
    <row r="1454" spans="1:2" x14ac:dyDescent="0.25">
      <c r="A1454" s="45">
        <v>17946</v>
      </c>
      <c r="B1454" s="45" t="s">
        <v>63</v>
      </c>
    </row>
    <row r="1455" spans="1:2" x14ac:dyDescent="0.25">
      <c r="A1455" s="45">
        <v>17948</v>
      </c>
      <c r="B1455" s="45" t="s">
        <v>63</v>
      </c>
    </row>
    <row r="1456" spans="1:2" x14ac:dyDescent="0.25">
      <c r="A1456" s="45">
        <v>17949</v>
      </c>
      <c r="B1456" s="45" t="s">
        <v>63</v>
      </c>
    </row>
    <row r="1457" spans="1:2" x14ac:dyDescent="0.25">
      <c r="A1457" s="45">
        <v>17951</v>
      </c>
      <c r="B1457" s="45" t="s">
        <v>63</v>
      </c>
    </row>
    <row r="1458" spans="1:2" x14ac:dyDescent="0.25">
      <c r="A1458" s="45">
        <v>17952</v>
      </c>
      <c r="B1458" s="45" t="s">
        <v>63</v>
      </c>
    </row>
    <row r="1459" spans="1:2" x14ac:dyDescent="0.25">
      <c r="A1459" s="45">
        <v>17953</v>
      </c>
      <c r="B1459" s="45" t="s">
        <v>63</v>
      </c>
    </row>
    <row r="1460" spans="1:2" x14ac:dyDescent="0.25">
      <c r="A1460" s="45">
        <v>17954</v>
      </c>
      <c r="B1460" s="45" t="s">
        <v>63</v>
      </c>
    </row>
    <row r="1461" spans="1:2" x14ac:dyDescent="0.25">
      <c r="A1461" s="45">
        <v>17957</v>
      </c>
      <c r="B1461" s="45" t="s">
        <v>63</v>
      </c>
    </row>
    <row r="1462" spans="1:2" x14ac:dyDescent="0.25">
      <c r="A1462" s="45">
        <v>17959</v>
      </c>
      <c r="B1462" s="45" t="s">
        <v>63</v>
      </c>
    </row>
    <row r="1463" spans="1:2" x14ac:dyDescent="0.25">
      <c r="A1463" s="45">
        <v>17960</v>
      </c>
      <c r="B1463" s="45" t="s">
        <v>63</v>
      </c>
    </row>
    <row r="1464" spans="1:2" x14ac:dyDescent="0.25">
      <c r="A1464" s="45">
        <v>17961</v>
      </c>
      <c r="B1464" s="45" t="s">
        <v>63</v>
      </c>
    </row>
    <row r="1465" spans="1:2" x14ac:dyDescent="0.25">
      <c r="A1465" s="45">
        <v>17963</v>
      </c>
      <c r="B1465" s="45" t="s">
        <v>63</v>
      </c>
    </row>
    <row r="1466" spans="1:2" x14ac:dyDescent="0.25">
      <c r="A1466" s="45">
        <v>17964</v>
      </c>
      <c r="B1466" s="45" t="s">
        <v>63</v>
      </c>
    </row>
    <row r="1467" spans="1:2" x14ac:dyDescent="0.25">
      <c r="A1467" s="45">
        <v>17965</v>
      </c>
      <c r="B1467" s="45" t="s">
        <v>63</v>
      </c>
    </row>
    <row r="1468" spans="1:2" x14ac:dyDescent="0.25">
      <c r="A1468" s="45">
        <v>17966</v>
      </c>
      <c r="B1468" s="45" t="s">
        <v>63</v>
      </c>
    </row>
    <row r="1469" spans="1:2" x14ac:dyDescent="0.25">
      <c r="A1469" s="45">
        <v>17967</v>
      </c>
      <c r="B1469" s="45" t="s">
        <v>63</v>
      </c>
    </row>
    <row r="1470" spans="1:2" x14ac:dyDescent="0.25">
      <c r="A1470" s="45">
        <v>17968</v>
      </c>
      <c r="B1470" s="45" t="s">
        <v>63</v>
      </c>
    </row>
    <row r="1471" spans="1:2" x14ac:dyDescent="0.25">
      <c r="A1471" s="45">
        <v>17970</v>
      </c>
      <c r="B1471" s="45" t="s">
        <v>63</v>
      </c>
    </row>
    <row r="1472" spans="1:2" x14ac:dyDescent="0.25">
      <c r="A1472" s="45">
        <v>17972</v>
      </c>
      <c r="B1472" s="45" t="s">
        <v>63</v>
      </c>
    </row>
    <row r="1473" spans="1:2" x14ac:dyDescent="0.25">
      <c r="A1473" s="45">
        <v>17974</v>
      </c>
      <c r="B1473" s="45" t="s">
        <v>63</v>
      </c>
    </row>
    <row r="1474" spans="1:2" x14ac:dyDescent="0.25">
      <c r="A1474" s="45">
        <v>17976</v>
      </c>
      <c r="B1474" s="45" t="s">
        <v>63</v>
      </c>
    </row>
    <row r="1475" spans="1:2" x14ac:dyDescent="0.25">
      <c r="A1475" s="45">
        <v>17978</v>
      </c>
      <c r="B1475" s="45" t="s">
        <v>63</v>
      </c>
    </row>
    <row r="1476" spans="1:2" x14ac:dyDescent="0.25">
      <c r="A1476" s="45">
        <v>17979</v>
      </c>
      <c r="B1476" s="45" t="s">
        <v>63</v>
      </c>
    </row>
    <row r="1477" spans="1:2" x14ac:dyDescent="0.25">
      <c r="A1477" s="45">
        <v>17980</v>
      </c>
      <c r="B1477" s="45" t="s">
        <v>63</v>
      </c>
    </row>
    <row r="1478" spans="1:2" x14ac:dyDescent="0.25">
      <c r="A1478" s="45">
        <v>17981</v>
      </c>
      <c r="B1478" s="45" t="s">
        <v>63</v>
      </c>
    </row>
    <row r="1479" spans="1:2" x14ac:dyDescent="0.25">
      <c r="A1479" s="45">
        <v>17982</v>
      </c>
      <c r="B1479" s="45" t="s">
        <v>63</v>
      </c>
    </row>
    <row r="1480" spans="1:2" x14ac:dyDescent="0.25">
      <c r="A1480" s="45">
        <v>17983</v>
      </c>
      <c r="B1480" s="45" t="s">
        <v>63</v>
      </c>
    </row>
    <row r="1481" spans="1:2" x14ac:dyDescent="0.25">
      <c r="A1481" s="45">
        <v>17985</v>
      </c>
      <c r="B1481" s="45" t="s">
        <v>63</v>
      </c>
    </row>
    <row r="1482" spans="1:2" x14ac:dyDescent="0.25">
      <c r="A1482" s="45">
        <v>18001</v>
      </c>
      <c r="B1482" s="45" t="s">
        <v>63</v>
      </c>
    </row>
    <row r="1483" spans="1:2" x14ac:dyDescent="0.25">
      <c r="A1483" s="45">
        <v>18002</v>
      </c>
      <c r="B1483" s="45" t="s">
        <v>63</v>
      </c>
    </row>
    <row r="1484" spans="1:2" x14ac:dyDescent="0.25">
      <c r="A1484" s="45">
        <v>18003</v>
      </c>
      <c r="B1484" s="45" t="s">
        <v>63</v>
      </c>
    </row>
    <row r="1485" spans="1:2" x14ac:dyDescent="0.25">
      <c r="A1485" s="45">
        <v>18010</v>
      </c>
      <c r="B1485" s="45" t="s">
        <v>63</v>
      </c>
    </row>
    <row r="1486" spans="1:2" x14ac:dyDescent="0.25">
      <c r="A1486" s="45">
        <v>18011</v>
      </c>
      <c r="B1486" s="45" t="s">
        <v>63</v>
      </c>
    </row>
    <row r="1487" spans="1:2" x14ac:dyDescent="0.25">
      <c r="A1487" s="45">
        <v>18012</v>
      </c>
      <c r="B1487" s="45" t="s">
        <v>63</v>
      </c>
    </row>
    <row r="1488" spans="1:2" x14ac:dyDescent="0.25">
      <c r="A1488" s="45">
        <v>18013</v>
      </c>
      <c r="B1488" s="45" t="s">
        <v>63</v>
      </c>
    </row>
    <row r="1489" spans="1:2" x14ac:dyDescent="0.25">
      <c r="A1489" s="45">
        <v>18014</v>
      </c>
      <c r="B1489" s="45" t="s">
        <v>63</v>
      </c>
    </row>
    <row r="1490" spans="1:2" x14ac:dyDescent="0.25">
      <c r="A1490" s="45">
        <v>18015</v>
      </c>
      <c r="B1490" s="45" t="s">
        <v>63</v>
      </c>
    </row>
    <row r="1491" spans="1:2" x14ac:dyDescent="0.25">
      <c r="A1491" s="45">
        <v>18016</v>
      </c>
      <c r="B1491" s="45" t="s">
        <v>63</v>
      </c>
    </row>
    <row r="1492" spans="1:2" x14ac:dyDescent="0.25">
      <c r="A1492" s="45">
        <v>18017</v>
      </c>
      <c r="B1492" s="45" t="s">
        <v>63</v>
      </c>
    </row>
    <row r="1493" spans="1:2" x14ac:dyDescent="0.25">
      <c r="A1493" s="45">
        <v>18018</v>
      </c>
      <c r="B1493" s="45" t="s">
        <v>63</v>
      </c>
    </row>
    <row r="1494" spans="1:2" x14ac:dyDescent="0.25">
      <c r="A1494" s="45">
        <v>18020</v>
      </c>
      <c r="B1494" s="45" t="s">
        <v>63</v>
      </c>
    </row>
    <row r="1495" spans="1:2" x14ac:dyDescent="0.25">
      <c r="A1495" s="45">
        <v>18025</v>
      </c>
      <c r="B1495" s="45" t="s">
        <v>63</v>
      </c>
    </row>
    <row r="1496" spans="1:2" x14ac:dyDescent="0.25">
      <c r="A1496" s="45">
        <v>18030</v>
      </c>
      <c r="B1496" s="45" t="s">
        <v>63</v>
      </c>
    </row>
    <row r="1497" spans="1:2" x14ac:dyDescent="0.25">
      <c r="A1497" s="45">
        <v>18031</v>
      </c>
      <c r="B1497" s="45" t="s">
        <v>63</v>
      </c>
    </row>
    <row r="1498" spans="1:2" x14ac:dyDescent="0.25">
      <c r="A1498" s="45">
        <v>18032</v>
      </c>
      <c r="B1498" s="45" t="s">
        <v>63</v>
      </c>
    </row>
    <row r="1499" spans="1:2" x14ac:dyDescent="0.25">
      <c r="A1499" s="45">
        <v>18034</v>
      </c>
      <c r="B1499" s="45" t="s">
        <v>63</v>
      </c>
    </row>
    <row r="1500" spans="1:2" x14ac:dyDescent="0.25">
      <c r="A1500" s="45">
        <v>18035</v>
      </c>
      <c r="B1500" s="45" t="s">
        <v>63</v>
      </c>
    </row>
    <row r="1501" spans="1:2" x14ac:dyDescent="0.25">
      <c r="A1501" s="45">
        <v>18036</v>
      </c>
      <c r="B1501" s="45" t="s">
        <v>63</v>
      </c>
    </row>
    <row r="1502" spans="1:2" x14ac:dyDescent="0.25">
      <c r="A1502" s="45">
        <v>18037</v>
      </c>
      <c r="B1502" s="45" t="s">
        <v>63</v>
      </c>
    </row>
    <row r="1503" spans="1:2" x14ac:dyDescent="0.25">
      <c r="A1503" s="45">
        <v>18038</v>
      </c>
      <c r="B1503" s="45" t="s">
        <v>63</v>
      </c>
    </row>
    <row r="1504" spans="1:2" x14ac:dyDescent="0.25">
      <c r="A1504" s="45">
        <v>18039</v>
      </c>
      <c r="B1504" s="45" t="s">
        <v>62</v>
      </c>
    </row>
    <row r="1505" spans="1:2" x14ac:dyDescent="0.25">
      <c r="A1505" s="45">
        <v>18040</v>
      </c>
      <c r="B1505" s="45" t="s">
        <v>63</v>
      </c>
    </row>
    <row r="1506" spans="1:2" x14ac:dyDescent="0.25">
      <c r="A1506" s="45">
        <v>18041</v>
      </c>
      <c r="B1506" s="45" t="s">
        <v>62</v>
      </c>
    </row>
    <row r="1507" spans="1:2" x14ac:dyDescent="0.25">
      <c r="A1507" s="45">
        <v>18042</v>
      </c>
      <c r="B1507" s="45" t="s">
        <v>63</v>
      </c>
    </row>
    <row r="1508" spans="1:2" x14ac:dyDescent="0.25">
      <c r="A1508" s="45">
        <v>18043</v>
      </c>
      <c r="B1508" s="45" t="s">
        <v>63</v>
      </c>
    </row>
    <row r="1509" spans="1:2" x14ac:dyDescent="0.25">
      <c r="A1509" s="45">
        <v>18044</v>
      </c>
      <c r="B1509" s="45" t="s">
        <v>63</v>
      </c>
    </row>
    <row r="1510" spans="1:2" x14ac:dyDescent="0.25">
      <c r="A1510" s="45">
        <v>18045</v>
      </c>
      <c r="B1510" s="45" t="s">
        <v>63</v>
      </c>
    </row>
    <row r="1511" spans="1:2" x14ac:dyDescent="0.25">
      <c r="A1511" s="45">
        <v>18046</v>
      </c>
      <c r="B1511" s="45" t="s">
        <v>63</v>
      </c>
    </row>
    <row r="1512" spans="1:2" x14ac:dyDescent="0.25">
      <c r="A1512" s="45">
        <v>18049</v>
      </c>
      <c r="B1512" s="45" t="s">
        <v>63</v>
      </c>
    </row>
    <row r="1513" spans="1:2" x14ac:dyDescent="0.25">
      <c r="A1513" s="45">
        <v>18050</v>
      </c>
      <c r="B1513" s="45" t="s">
        <v>63</v>
      </c>
    </row>
    <row r="1514" spans="1:2" x14ac:dyDescent="0.25">
      <c r="A1514" s="45">
        <v>18051</v>
      </c>
      <c r="B1514" s="45" t="s">
        <v>63</v>
      </c>
    </row>
    <row r="1515" spans="1:2" x14ac:dyDescent="0.25">
      <c r="A1515" s="45">
        <v>18052</v>
      </c>
      <c r="B1515" s="45" t="s">
        <v>63</v>
      </c>
    </row>
    <row r="1516" spans="1:2" x14ac:dyDescent="0.25">
      <c r="A1516" s="45">
        <v>18053</v>
      </c>
      <c r="B1516" s="45" t="s">
        <v>63</v>
      </c>
    </row>
    <row r="1517" spans="1:2" x14ac:dyDescent="0.25">
      <c r="A1517" s="45">
        <v>18054</v>
      </c>
      <c r="B1517" s="45" t="s">
        <v>62</v>
      </c>
    </row>
    <row r="1518" spans="1:2" x14ac:dyDescent="0.25">
      <c r="A1518" s="45">
        <v>18055</v>
      </c>
      <c r="B1518" s="45" t="s">
        <v>63</v>
      </c>
    </row>
    <row r="1519" spans="1:2" x14ac:dyDescent="0.25">
      <c r="A1519" s="45">
        <v>18056</v>
      </c>
      <c r="B1519" s="45" t="s">
        <v>62</v>
      </c>
    </row>
    <row r="1520" spans="1:2" x14ac:dyDescent="0.25">
      <c r="A1520" s="45">
        <v>18058</v>
      </c>
      <c r="B1520" s="45" t="s">
        <v>61</v>
      </c>
    </row>
    <row r="1521" spans="1:2" x14ac:dyDescent="0.25">
      <c r="A1521" s="45">
        <v>18059</v>
      </c>
      <c r="B1521" s="45" t="s">
        <v>63</v>
      </c>
    </row>
    <row r="1522" spans="1:2" x14ac:dyDescent="0.25">
      <c r="A1522" s="45">
        <v>18060</v>
      </c>
      <c r="B1522" s="45" t="s">
        <v>63</v>
      </c>
    </row>
    <row r="1523" spans="1:2" x14ac:dyDescent="0.25">
      <c r="A1523" s="45">
        <v>18062</v>
      </c>
      <c r="B1523" s="45" t="s">
        <v>63</v>
      </c>
    </row>
    <row r="1524" spans="1:2" x14ac:dyDescent="0.25">
      <c r="A1524" s="45">
        <v>18063</v>
      </c>
      <c r="B1524" s="45" t="s">
        <v>63</v>
      </c>
    </row>
    <row r="1525" spans="1:2" x14ac:dyDescent="0.25">
      <c r="A1525" s="45">
        <v>18064</v>
      </c>
      <c r="B1525" s="45" t="s">
        <v>63</v>
      </c>
    </row>
    <row r="1526" spans="1:2" x14ac:dyDescent="0.25">
      <c r="A1526" s="45">
        <v>18065</v>
      </c>
      <c r="B1526" s="45" t="s">
        <v>63</v>
      </c>
    </row>
    <row r="1527" spans="1:2" x14ac:dyDescent="0.25">
      <c r="A1527" s="45">
        <v>18066</v>
      </c>
      <c r="B1527" s="45" t="s">
        <v>63</v>
      </c>
    </row>
    <row r="1528" spans="1:2" x14ac:dyDescent="0.25">
      <c r="A1528" s="45">
        <v>18067</v>
      </c>
      <c r="B1528" s="45" t="s">
        <v>63</v>
      </c>
    </row>
    <row r="1529" spans="1:2" x14ac:dyDescent="0.25">
      <c r="A1529" s="45">
        <v>18068</v>
      </c>
      <c r="B1529" s="45" t="s">
        <v>63</v>
      </c>
    </row>
    <row r="1530" spans="1:2" x14ac:dyDescent="0.25">
      <c r="A1530" s="45">
        <v>18069</v>
      </c>
      <c r="B1530" s="45" t="s">
        <v>63</v>
      </c>
    </row>
    <row r="1531" spans="1:2" x14ac:dyDescent="0.25">
      <c r="A1531" s="45">
        <v>18070</v>
      </c>
      <c r="B1531" s="45" t="s">
        <v>62</v>
      </c>
    </row>
    <row r="1532" spans="1:2" x14ac:dyDescent="0.25">
      <c r="A1532" s="45">
        <v>18071</v>
      </c>
      <c r="B1532" s="45" t="s">
        <v>63</v>
      </c>
    </row>
    <row r="1533" spans="1:2" x14ac:dyDescent="0.25">
      <c r="A1533" s="45">
        <v>18072</v>
      </c>
      <c r="B1533" s="45" t="s">
        <v>63</v>
      </c>
    </row>
    <row r="1534" spans="1:2" x14ac:dyDescent="0.25">
      <c r="A1534" s="45">
        <v>18073</v>
      </c>
      <c r="B1534" s="45" t="s">
        <v>62</v>
      </c>
    </row>
    <row r="1535" spans="1:2" x14ac:dyDescent="0.25">
      <c r="A1535" s="45">
        <v>18074</v>
      </c>
      <c r="B1535" s="45" t="s">
        <v>62</v>
      </c>
    </row>
    <row r="1536" spans="1:2" x14ac:dyDescent="0.25">
      <c r="A1536" s="45">
        <v>18076</v>
      </c>
      <c r="B1536" s="45" t="s">
        <v>62</v>
      </c>
    </row>
    <row r="1537" spans="1:2" x14ac:dyDescent="0.25">
      <c r="A1537" s="45">
        <v>18077</v>
      </c>
      <c r="B1537" s="45" t="s">
        <v>62</v>
      </c>
    </row>
    <row r="1538" spans="1:2" x14ac:dyDescent="0.25">
      <c r="A1538" s="45">
        <v>18078</v>
      </c>
      <c r="B1538" s="45" t="s">
        <v>63</v>
      </c>
    </row>
    <row r="1539" spans="1:2" x14ac:dyDescent="0.25">
      <c r="A1539" s="45">
        <v>18079</v>
      </c>
      <c r="B1539" s="45" t="s">
        <v>63</v>
      </c>
    </row>
    <row r="1540" spans="1:2" x14ac:dyDescent="0.25">
      <c r="A1540" s="45">
        <v>18080</v>
      </c>
      <c r="B1540" s="45" t="s">
        <v>63</v>
      </c>
    </row>
    <row r="1541" spans="1:2" x14ac:dyDescent="0.25">
      <c r="A1541" s="45">
        <v>18081</v>
      </c>
      <c r="B1541" s="45" t="s">
        <v>62</v>
      </c>
    </row>
    <row r="1542" spans="1:2" x14ac:dyDescent="0.25">
      <c r="A1542" s="45">
        <v>18083</v>
      </c>
      <c r="B1542" s="45" t="s">
        <v>63</v>
      </c>
    </row>
    <row r="1543" spans="1:2" x14ac:dyDescent="0.25">
      <c r="A1543" s="45">
        <v>18084</v>
      </c>
      <c r="B1543" s="45" t="s">
        <v>62</v>
      </c>
    </row>
    <row r="1544" spans="1:2" x14ac:dyDescent="0.25">
      <c r="A1544" s="45">
        <v>18085</v>
      </c>
      <c r="B1544" s="45" t="s">
        <v>63</v>
      </c>
    </row>
    <row r="1545" spans="1:2" x14ac:dyDescent="0.25">
      <c r="A1545" s="45">
        <v>18086</v>
      </c>
      <c r="B1545" s="45" t="s">
        <v>63</v>
      </c>
    </row>
    <row r="1546" spans="1:2" x14ac:dyDescent="0.25">
      <c r="A1546" s="45">
        <v>18087</v>
      </c>
      <c r="B1546" s="45" t="s">
        <v>63</v>
      </c>
    </row>
    <row r="1547" spans="1:2" x14ac:dyDescent="0.25">
      <c r="A1547" s="45">
        <v>18088</v>
      </c>
      <c r="B1547" s="45" t="s">
        <v>63</v>
      </c>
    </row>
    <row r="1548" spans="1:2" x14ac:dyDescent="0.25">
      <c r="A1548" s="45">
        <v>18091</v>
      </c>
      <c r="B1548" s="45" t="s">
        <v>63</v>
      </c>
    </row>
    <row r="1549" spans="1:2" x14ac:dyDescent="0.25">
      <c r="A1549" s="45">
        <v>18092</v>
      </c>
      <c r="B1549" s="45" t="s">
        <v>63</v>
      </c>
    </row>
    <row r="1550" spans="1:2" x14ac:dyDescent="0.25">
      <c r="A1550" s="45">
        <v>18098</v>
      </c>
      <c r="B1550" s="45" t="s">
        <v>63</v>
      </c>
    </row>
    <row r="1551" spans="1:2" x14ac:dyDescent="0.25">
      <c r="A1551" s="45">
        <v>18099</v>
      </c>
      <c r="B1551" s="45" t="s">
        <v>63</v>
      </c>
    </row>
    <row r="1552" spans="1:2" x14ac:dyDescent="0.25">
      <c r="A1552" s="45">
        <v>18101</v>
      </c>
      <c r="B1552" s="45" t="s">
        <v>63</v>
      </c>
    </row>
    <row r="1553" spans="1:2" x14ac:dyDescent="0.25">
      <c r="A1553" s="45">
        <v>18102</v>
      </c>
      <c r="B1553" s="45" t="s">
        <v>63</v>
      </c>
    </row>
    <row r="1554" spans="1:2" x14ac:dyDescent="0.25">
      <c r="A1554" s="45">
        <v>18103</v>
      </c>
      <c r="B1554" s="45" t="s">
        <v>63</v>
      </c>
    </row>
    <row r="1555" spans="1:2" x14ac:dyDescent="0.25">
      <c r="A1555" s="45">
        <v>18104</v>
      </c>
      <c r="B1555" s="45" t="s">
        <v>63</v>
      </c>
    </row>
    <row r="1556" spans="1:2" x14ac:dyDescent="0.25">
      <c r="A1556" s="45">
        <v>18105</v>
      </c>
      <c r="B1556" s="45" t="s">
        <v>63</v>
      </c>
    </row>
    <row r="1557" spans="1:2" x14ac:dyDescent="0.25">
      <c r="A1557" s="45">
        <v>18106</v>
      </c>
      <c r="B1557" s="45" t="s">
        <v>63</v>
      </c>
    </row>
    <row r="1558" spans="1:2" x14ac:dyDescent="0.25">
      <c r="A1558" s="45">
        <v>18109</v>
      </c>
      <c r="B1558" s="45" t="s">
        <v>63</v>
      </c>
    </row>
    <row r="1559" spans="1:2" x14ac:dyDescent="0.25">
      <c r="A1559" s="45">
        <v>18175</v>
      </c>
      <c r="B1559" s="45" t="s">
        <v>63</v>
      </c>
    </row>
    <row r="1560" spans="1:2" x14ac:dyDescent="0.25">
      <c r="A1560" s="45">
        <v>18195</v>
      </c>
      <c r="B1560" s="45" t="s">
        <v>63</v>
      </c>
    </row>
    <row r="1561" spans="1:2" x14ac:dyDescent="0.25">
      <c r="A1561" s="45">
        <v>18201</v>
      </c>
      <c r="B1561" s="45" t="s">
        <v>61</v>
      </c>
    </row>
    <row r="1562" spans="1:2" x14ac:dyDescent="0.25">
      <c r="A1562" s="45">
        <v>18202</v>
      </c>
      <c r="B1562" s="45" t="s">
        <v>61</v>
      </c>
    </row>
    <row r="1563" spans="1:2" x14ac:dyDescent="0.25">
      <c r="A1563" s="45">
        <v>18210</v>
      </c>
      <c r="B1563" s="45" t="s">
        <v>63</v>
      </c>
    </row>
    <row r="1564" spans="1:2" x14ac:dyDescent="0.25">
      <c r="A1564" s="45">
        <v>18211</v>
      </c>
      <c r="B1564" s="45" t="s">
        <v>63</v>
      </c>
    </row>
    <row r="1565" spans="1:2" x14ac:dyDescent="0.25">
      <c r="A1565" s="45">
        <v>18212</v>
      </c>
      <c r="B1565" s="45" t="s">
        <v>63</v>
      </c>
    </row>
    <row r="1566" spans="1:2" x14ac:dyDescent="0.25">
      <c r="A1566" s="45">
        <v>18214</v>
      </c>
      <c r="B1566" s="45" t="s">
        <v>63</v>
      </c>
    </row>
    <row r="1567" spans="1:2" x14ac:dyDescent="0.25">
      <c r="A1567" s="45">
        <v>18216</v>
      </c>
      <c r="B1567" s="45" t="s">
        <v>63</v>
      </c>
    </row>
    <row r="1568" spans="1:2" x14ac:dyDescent="0.25">
      <c r="A1568" s="45">
        <v>18218</v>
      </c>
      <c r="B1568" s="45" t="s">
        <v>63</v>
      </c>
    </row>
    <row r="1569" spans="1:2" x14ac:dyDescent="0.25">
      <c r="A1569" s="45">
        <v>18219</v>
      </c>
      <c r="B1569" s="45" t="s">
        <v>61</v>
      </c>
    </row>
    <row r="1570" spans="1:2" x14ac:dyDescent="0.25">
      <c r="A1570" s="45">
        <v>18220</v>
      </c>
      <c r="B1570" s="45" t="s">
        <v>63</v>
      </c>
    </row>
    <row r="1571" spans="1:2" x14ac:dyDescent="0.25">
      <c r="A1571" s="45">
        <v>18221</v>
      </c>
      <c r="B1571" s="45" t="s">
        <v>61</v>
      </c>
    </row>
    <row r="1572" spans="1:2" x14ac:dyDescent="0.25">
      <c r="A1572" s="45">
        <v>18222</v>
      </c>
      <c r="B1572" s="45" t="s">
        <v>61</v>
      </c>
    </row>
    <row r="1573" spans="1:2" x14ac:dyDescent="0.25">
      <c r="A1573" s="45">
        <v>18223</v>
      </c>
      <c r="B1573" s="45" t="s">
        <v>61</v>
      </c>
    </row>
    <row r="1574" spans="1:2" x14ac:dyDescent="0.25">
      <c r="A1574" s="45">
        <v>18224</v>
      </c>
      <c r="B1574" s="45" t="s">
        <v>61</v>
      </c>
    </row>
    <row r="1575" spans="1:2" x14ac:dyDescent="0.25">
      <c r="A1575" s="45">
        <v>18225</v>
      </c>
      <c r="B1575" s="45" t="s">
        <v>61</v>
      </c>
    </row>
    <row r="1576" spans="1:2" x14ac:dyDescent="0.25">
      <c r="A1576" s="45">
        <v>18229</v>
      </c>
      <c r="B1576" s="45" t="s">
        <v>63</v>
      </c>
    </row>
    <row r="1577" spans="1:2" x14ac:dyDescent="0.25">
      <c r="A1577" s="45">
        <v>18230</v>
      </c>
      <c r="B1577" s="45" t="s">
        <v>63</v>
      </c>
    </row>
    <row r="1578" spans="1:2" x14ac:dyDescent="0.25">
      <c r="A1578" s="45">
        <v>18231</v>
      </c>
      <c r="B1578" s="45" t="s">
        <v>63</v>
      </c>
    </row>
    <row r="1579" spans="1:2" x14ac:dyDescent="0.25">
      <c r="A1579" s="45">
        <v>18232</v>
      </c>
      <c r="B1579" s="45" t="s">
        <v>63</v>
      </c>
    </row>
    <row r="1580" spans="1:2" x14ac:dyDescent="0.25">
      <c r="A1580" s="45">
        <v>18234</v>
      </c>
      <c r="B1580" s="45" t="s">
        <v>61</v>
      </c>
    </row>
    <row r="1581" spans="1:2" x14ac:dyDescent="0.25">
      <c r="A1581" s="45">
        <v>18235</v>
      </c>
      <c r="B1581" s="45" t="s">
        <v>63</v>
      </c>
    </row>
    <row r="1582" spans="1:2" x14ac:dyDescent="0.25">
      <c r="A1582" s="45">
        <v>18237</v>
      </c>
      <c r="B1582" s="45" t="s">
        <v>63</v>
      </c>
    </row>
    <row r="1583" spans="1:2" x14ac:dyDescent="0.25">
      <c r="A1583" s="45">
        <v>18239</v>
      </c>
      <c r="B1583" s="45" t="s">
        <v>61</v>
      </c>
    </row>
    <row r="1584" spans="1:2" x14ac:dyDescent="0.25">
      <c r="A1584" s="45">
        <v>18240</v>
      </c>
      <c r="B1584" s="45" t="s">
        <v>63</v>
      </c>
    </row>
    <row r="1585" spans="1:2" x14ac:dyDescent="0.25">
      <c r="A1585" s="45">
        <v>18241</v>
      </c>
      <c r="B1585" s="45" t="s">
        <v>63</v>
      </c>
    </row>
    <row r="1586" spans="1:2" x14ac:dyDescent="0.25">
      <c r="A1586" s="45">
        <v>18242</v>
      </c>
      <c r="B1586" s="45" t="s">
        <v>63</v>
      </c>
    </row>
    <row r="1587" spans="1:2" x14ac:dyDescent="0.25">
      <c r="A1587" s="45">
        <v>18244</v>
      </c>
      <c r="B1587" s="45" t="s">
        <v>63</v>
      </c>
    </row>
    <row r="1588" spans="1:2" x14ac:dyDescent="0.25">
      <c r="A1588" s="45">
        <v>18245</v>
      </c>
      <c r="B1588" s="45" t="s">
        <v>63</v>
      </c>
    </row>
    <row r="1589" spans="1:2" x14ac:dyDescent="0.25">
      <c r="A1589" s="45">
        <v>18246</v>
      </c>
      <c r="B1589" s="45" t="s">
        <v>61</v>
      </c>
    </row>
    <row r="1590" spans="1:2" x14ac:dyDescent="0.25">
      <c r="A1590" s="45">
        <v>18247</v>
      </c>
      <c r="B1590" s="45" t="s">
        <v>61</v>
      </c>
    </row>
    <row r="1591" spans="1:2" x14ac:dyDescent="0.25">
      <c r="A1591" s="45">
        <v>18248</v>
      </c>
      <c r="B1591" s="45" t="s">
        <v>63</v>
      </c>
    </row>
    <row r="1592" spans="1:2" x14ac:dyDescent="0.25">
      <c r="A1592" s="45">
        <v>18249</v>
      </c>
      <c r="B1592" s="45" t="s">
        <v>61</v>
      </c>
    </row>
    <row r="1593" spans="1:2" x14ac:dyDescent="0.25">
      <c r="A1593" s="45">
        <v>18250</v>
      </c>
      <c r="B1593" s="45" t="s">
        <v>63</v>
      </c>
    </row>
    <row r="1594" spans="1:2" x14ac:dyDescent="0.25">
      <c r="A1594" s="45">
        <v>18251</v>
      </c>
      <c r="B1594" s="45" t="s">
        <v>61</v>
      </c>
    </row>
    <row r="1595" spans="1:2" x14ac:dyDescent="0.25">
      <c r="A1595" s="45">
        <v>18252</v>
      </c>
      <c r="B1595" s="45" t="s">
        <v>63</v>
      </c>
    </row>
    <row r="1596" spans="1:2" x14ac:dyDescent="0.25">
      <c r="A1596" s="45">
        <v>18254</v>
      </c>
      <c r="B1596" s="45" t="s">
        <v>63</v>
      </c>
    </row>
    <row r="1597" spans="1:2" x14ac:dyDescent="0.25">
      <c r="A1597" s="45">
        <v>18255</v>
      </c>
      <c r="B1597" s="45" t="s">
        <v>63</v>
      </c>
    </row>
    <row r="1598" spans="1:2" x14ac:dyDescent="0.25">
      <c r="A1598" s="45">
        <v>18256</v>
      </c>
      <c r="B1598" s="45" t="s">
        <v>61</v>
      </c>
    </row>
    <row r="1599" spans="1:2" x14ac:dyDescent="0.25">
      <c r="A1599" s="45">
        <v>18301</v>
      </c>
      <c r="B1599" s="45" t="s">
        <v>61</v>
      </c>
    </row>
    <row r="1600" spans="1:2" x14ac:dyDescent="0.25">
      <c r="A1600" s="45">
        <v>18302</v>
      </c>
      <c r="B1600" s="45" t="s">
        <v>61</v>
      </c>
    </row>
    <row r="1601" spans="1:2" x14ac:dyDescent="0.25">
      <c r="A1601" s="45">
        <v>18320</v>
      </c>
      <c r="B1601" s="45" t="s">
        <v>61</v>
      </c>
    </row>
    <row r="1602" spans="1:2" x14ac:dyDescent="0.25">
      <c r="A1602" s="45">
        <v>18321</v>
      </c>
      <c r="B1602" s="45" t="s">
        <v>61</v>
      </c>
    </row>
    <row r="1603" spans="1:2" x14ac:dyDescent="0.25">
      <c r="A1603" s="45">
        <v>18322</v>
      </c>
      <c r="B1603" s="45" t="s">
        <v>61</v>
      </c>
    </row>
    <row r="1604" spans="1:2" x14ac:dyDescent="0.25">
      <c r="A1604" s="45">
        <v>18323</v>
      </c>
      <c r="B1604" s="45" t="s">
        <v>61</v>
      </c>
    </row>
    <row r="1605" spans="1:2" x14ac:dyDescent="0.25">
      <c r="A1605" s="45">
        <v>18324</v>
      </c>
      <c r="B1605" s="45" t="s">
        <v>61</v>
      </c>
    </row>
    <row r="1606" spans="1:2" x14ac:dyDescent="0.25">
      <c r="A1606" s="45">
        <v>18325</v>
      </c>
      <c r="B1606" s="45" t="s">
        <v>61</v>
      </c>
    </row>
    <row r="1607" spans="1:2" x14ac:dyDescent="0.25">
      <c r="A1607" s="45">
        <v>18326</v>
      </c>
      <c r="B1607" s="45" t="s">
        <v>61</v>
      </c>
    </row>
    <row r="1608" spans="1:2" x14ac:dyDescent="0.25">
      <c r="A1608" s="45">
        <v>18327</v>
      </c>
      <c r="B1608" s="45" t="s">
        <v>61</v>
      </c>
    </row>
    <row r="1609" spans="1:2" x14ac:dyDescent="0.25">
      <c r="A1609" s="45">
        <v>18328</v>
      </c>
      <c r="B1609" s="45" t="s">
        <v>61</v>
      </c>
    </row>
    <row r="1610" spans="1:2" x14ac:dyDescent="0.25">
      <c r="A1610" s="45">
        <v>18330</v>
      </c>
      <c r="B1610" s="45" t="s">
        <v>61</v>
      </c>
    </row>
    <row r="1611" spans="1:2" x14ac:dyDescent="0.25">
      <c r="A1611" s="45">
        <v>18331</v>
      </c>
      <c r="B1611" s="45" t="s">
        <v>61</v>
      </c>
    </row>
    <row r="1612" spans="1:2" x14ac:dyDescent="0.25">
      <c r="A1612" s="45">
        <v>18332</v>
      </c>
      <c r="B1612" s="45" t="s">
        <v>61</v>
      </c>
    </row>
    <row r="1613" spans="1:2" x14ac:dyDescent="0.25">
      <c r="A1613" s="45">
        <v>18333</v>
      </c>
      <c r="B1613" s="45" t="s">
        <v>61</v>
      </c>
    </row>
    <row r="1614" spans="1:2" x14ac:dyDescent="0.25">
      <c r="A1614" s="45">
        <v>18334</v>
      </c>
      <c r="B1614" s="45" t="s">
        <v>61</v>
      </c>
    </row>
    <row r="1615" spans="1:2" x14ac:dyDescent="0.25">
      <c r="A1615" s="45">
        <v>18335</v>
      </c>
      <c r="B1615" s="45" t="s">
        <v>61</v>
      </c>
    </row>
    <row r="1616" spans="1:2" x14ac:dyDescent="0.25">
      <c r="A1616" s="45">
        <v>18336</v>
      </c>
      <c r="B1616" s="45" t="s">
        <v>61</v>
      </c>
    </row>
    <row r="1617" spans="1:2" x14ac:dyDescent="0.25">
      <c r="A1617" s="45">
        <v>18337</v>
      </c>
      <c r="B1617" s="45" t="s">
        <v>61</v>
      </c>
    </row>
    <row r="1618" spans="1:2" x14ac:dyDescent="0.25">
      <c r="A1618" s="45">
        <v>18340</v>
      </c>
      <c r="B1618" s="45" t="s">
        <v>61</v>
      </c>
    </row>
    <row r="1619" spans="1:2" x14ac:dyDescent="0.25">
      <c r="A1619" s="45">
        <v>18341</v>
      </c>
      <c r="B1619" s="45" t="s">
        <v>61</v>
      </c>
    </row>
    <row r="1620" spans="1:2" x14ac:dyDescent="0.25">
      <c r="A1620" s="45">
        <v>18342</v>
      </c>
      <c r="B1620" s="45" t="s">
        <v>61</v>
      </c>
    </row>
    <row r="1621" spans="1:2" x14ac:dyDescent="0.25">
      <c r="A1621" s="45">
        <v>18343</v>
      </c>
      <c r="B1621" s="45" t="s">
        <v>63</v>
      </c>
    </row>
    <row r="1622" spans="1:2" x14ac:dyDescent="0.25">
      <c r="A1622" s="45">
        <v>18344</v>
      </c>
      <c r="B1622" s="45" t="s">
        <v>61</v>
      </c>
    </row>
    <row r="1623" spans="1:2" x14ac:dyDescent="0.25">
      <c r="A1623" s="45">
        <v>18346</v>
      </c>
      <c r="B1623" s="45" t="s">
        <v>61</v>
      </c>
    </row>
    <row r="1624" spans="1:2" x14ac:dyDescent="0.25">
      <c r="A1624" s="45">
        <v>18347</v>
      </c>
      <c r="B1624" s="45" t="s">
        <v>61</v>
      </c>
    </row>
    <row r="1625" spans="1:2" x14ac:dyDescent="0.25">
      <c r="A1625" s="45">
        <v>18348</v>
      </c>
      <c r="B1625" s="45" t="s">
        <v>61</v>
      </c>
    </row>
    <row r="1626" spans="1:2" x14ac:dyDescent="0.25">
      <c r="A1626" s="45">
        <v>18349</v>
      </c>
      <c r="B1626" s="45" t="s">
        <v>61</v>
      </c>
    </row>
    <row r="1627" spans="1:2" x14ac:dyDescent="0.25">
      <c r="A1627" s="45">
        <v>18350</v>
      </c>
      <c r="B1627" s="45" t="s">
        <v>61</v>
      </c>
    </row>
    <row r="1628" spans="1:2" x14ac:dyDescent="0.25">
      <c r="A1628" s="45">
        <v>18351</v>
      </c>
      <c r="B1628" s="45" t="s">
        <v>63</v>
      </c>
    </row>
    <row r="1629" spans="1:2" x14ac:dyDescent="0.25">
      <c r="A1629" s="45">
        <v>18352</v>
      </c>
      <c r="B1629" s="45" t="s">
        <v>61</v>
      </c>
    </row>
    <row r="1630" spans="1:2" x14ac:dyDescent="0.25">
      <c r="A1630" s="45">
        <v>18353</v>
      </c>
      <c r="B1630" s="45" t="s">
        <v>61</v>
      </c>
    </row>
    <row r="1631" spans="1:2" x14ac:dyDescent="0.25">
      <c r="A1631" s="45">
        <v>18354</v>
      </c>
      <c r="B1631" s="45" t="s">
        <v>61</v>
      </c>
    </row>
    <row r="1632" spans="1:2" x14ac:dyDescent="0.25">
      <c r="A1632" s="45">
        <v>18355</v>
      </c>
      <c r="B1632" s="45" t="s">
        <v>61</v>
      </c>
    </row>
    <row r="1633" spans="1:2" x14ac:dyDescent="0.25">
      <c r="A1633" s="45">
        <v>18356</v>
      </c>
      <c r="B1633" s="45" t="s">
        <v>61</v>
      </c>
    </row>
    <row r="1634" spans="1:2" x14ac:dyDescent="0.25">
      <c r="A1634" s="45">
        <v>18357</v>
      </c>
      <c r="B1634" s="45" t="s">
        <v>61</v>
      </c>
    </row>
    <row r="1635" spans="1:2" x14ac:dyDescent="0.25">
      <c r="A1635" s="45">
        <v>18360</v>
      </c>
      <c r="B1635" s="45" t="s">
        <v>61</v>
      </c>
    </row>
    <row r="1636" spans="1:2" x14ac:dyDescent="0.25">
      <c r="A1636" s="45">
        <v>18370</v>
      </c>
      <c r="B1636" s="45" t="s">
        <v>61</v>
      </c>
    </row>
    <row r="1637" spans="1:2" x14ac:dyDescent="0.25">
      <c r="A1637" s="45">
        <v>18371</v>
      </c>
      <c r="B1637" s="45" t="s">
        <v>61</v>
      </c>
    </row>
    <row r="1638" spans="1:2" x14ac:dyDescent="0.25">
      <c r="A1638" s="45">
        <v>18372</v>
      </c>
      <c r="B1638" s="45" t="s">
        <v>61</v>
      </c>
    </row>
    <row r="1639" spans="1:2" x14ac:dyDescent="0.25">
      <c r="A1639" s="45">
        <v>18373</v>
      </c>
      <c r="B1639" s="45" t="s">
        <v>61</v>
      </c>
    </row>
    <row r="1640" spans="1:2" x14ac:dyDescent="0.25">
      <c r="A1640" s="45">
        <v>18401</v>
      </c>
      <c r="B1640" s="45" t="s">
        <v>64</v>
      </c>
    </row>
    <row r="1641" spans="1:2" x14ac:dyDescent="0.25">
      <c r="A1641" s="45">
        <v>18403</v>
      </c>
      <c r="B1641" s="45" t="s">
        <v>61</v>
      </c>
    </row>
    <row r="1642" spans="1:2" x14ac:dyDescent="0.25">
      <c r="A1642" s="45">
        <v>18405</v>
      </c>
      <c r="B1642" s="45" t="s">
        <v>64</v>
      </c>
    </row>
    <row r="1643" spans="1:2" x14ac:dyDescent="0.25">
      <c r="A1643" s="45">
        <v>18407</v>
      </c>
      <c r="B1643" s="45" t="s">
        <v>61</v>
      </c>
    </row>
    <row r="1644" spans="1:2" x14ac:dyDescent="0.25">
      <c r="A1644" s="45">
        <v>18410</v>
      </c>
      <c r="B1644" s="45" t="s">
        <v>61</v>
      </c>
    </row>
    <row r="1645" spans="1:2" x14ac:dyDescent="0.25">
      <c r="A1645" s="45">
        <v>18411</v>
      </c>
      <c r="B1645" s="45" t="s">
        <v>61</v>
      </c>
    </row>
    <row r="1646" spans="1:2" x14ac:dyDescent="0.25">
      <c r="A1646" s="45">
        <v>18413</v>
      </c>
      <c r="B1646" s="45" t="s">
        <v>64</v>
      </c>
    </row>
    <row r="1647" spans="1:2" x14ac:dyDescent="0.25">
      <c r="A1647" s="45">
        <v>18414</v>
      </c>
      <c r="B1647" s="45" t="s">
        <v>61</v>
      </c>
    </row>
    <row r="1648" spans="1:2" x14ac:dyDescent="0.25">
      <c r="A1648" s="45">
        <v>18415</v>
      </c>
      <c r="B1648" s="45" t="s">
        <v>64</v>
      </c>
    </row>
    <row r="1649" spans="1:2" x14ac:dyDescent="0.25">
      <c r="A1649" s="45">
        <v>18416</v>
      </c>
      <c r="B1649" s="45" t="s">
        <v>61</v>
      </c>
    </row>
    <row r="1650" spans="1:2" x14ac:dyDescent="0.25">
      <c r="A1650" s="45">
        <v>18417</v>
      </c>
      <c r="B1650" s="45" t="s">
        <v>64</v>
      </c>
    </row>
    <row r="1651" spans="1:2" x14ac:dyDescent="0.25">
      <c r="A1651" s="45">
        <v>18419</v>
      </c>
      <c r="B1651" s="45" t="s">
        <v>61</v>
      </c>
    </row>
    <row r="1652" spans="1:2" x14ac:dyDescent="0.25">
      <c r="A1652" s="45">
        <v>18420</v>
      </c>
      <c r="B1652" s="45" t="s">
        <v>61</v>
      </c>
    </row>
    <row r="1653" spans="1:2" x14ac:dyDescent="0.25">
      <c r="A1653" s="45">
        <v>18421</v>
      </c>
      <c r="B1653" s="45" t="s">
        <v>64</v>
      </c>
    </row>
    <row r="1654" spans="1:2" x14ac:dyDescent="0.25">
      <c r="A1654" s="45">
        <v>18424</v>
      </c>
      <c r="B1654" s="45" t="s">
        <v>61</v>
      </c>
    </row>
    <row r="1655" spans="1:2" x14ac:dyDescent="0.25">
      <c r="A1655" s="45">
        <v>18425</v>
      </c>
      <c r="B1655" s="45" t="s">
        <v>61</v>
      </c>
    </row>
    <row r="1656" spans="1:2" x14ac:dyDescent="0.25">
      <c r="A1656" s="45">
        <v>18426</v>
      </c>
      <c r="B1656" s="45" t="s">
        <v>61</v>
      </c>
    </row>
    <row r="1657" spans="1:2" x14ac:dyDescent="0.25">
      <c r="A1657" s="45">
        <v>18427</v>
      </c>
      <c r="B1657" s="45" t="s">
        <v>64</v>
      </c>
    </row>
    <row r="1658" spans="1:2" x14ac:dyDescent="0.25">
      <c r="A1658" s="45">
        <v>18428</v>
      </c>
      <c r="B1658" s="45" t="s">
        <v>61</v>
      </c>
    </row>
    <row r="1659" spans="1:2" x14ac:dyDescent="0.25">
      <c r="A1659" s="45">
        <v>18430</v>
      </c>
      <c r="B1659" s="45" t="s">
        <v>64</v>
      </c>
    </row>
    <row r="1660" spans="1:2" x14ac:dyDescent="0.25">
      <c r="A1660" s="45">
        <v>18431</v>
      </c>
      <c r="B1660" s="45" t="s">
        <v>64</v>
      </c>
    </row>
    <row r="1661" spans="1:2" x14ac:dyDescent="0.25">
      <c r="A1661" s="45">
        <v>18433</v>
      </c>
      <c r="B1661" s="45" t="s">
        <v>61</v>
      </c>
    </row>
    <row r="1662" spans="1:2" x14ac:dyDescent="0.25">
      <c r="A1662" s="45">
        <v>18434</v>
      </c>
      <c r="B1662" s="45" t="s">
        <v>61</v>
      </c>
    </row>
    <row r="1663" spans="1:2" x14ac:dyDescent="0.25">
      <c r="A1663" s="45">
        <v>18435</v>
      </c>
      <c r="B1663" s="45" t="s">
        <v>61</v>
      </c>
    </row>
    <row r="1664" spans="1:2" x14ac:dyDescent="0.25">
      <c r="A1664" s="45">
        <v>18436</v>
      </c>
      <c r="B1664" s="45" t="s">
        <v>64</v>
      </c>
    </row>
    <row r="1665" spans="1:2" x14ac:dyDescent="0.25">
      <c r="A1665" s="45">
        <v>18437</v>
      </c>
      <c r="B1665" s="45" t="s">
        <v>64</v>
      </c>
    </row>
    <row r="1666" spans="1:2" x14ac:dyDescent="0.25">
      <c r="A1666" s="45">
        <v>18438</v>
      </c>
      <c r="B1666" s="45" t="s">
        <v>64</v>
      </c>
    </row>
    <row r="1667" spans="1:2" x14ac:dyDescent="0.25">
      <c r="A1667" s="45">
        <v>18439</v>
      </c>
      <c r="B1667" s="45" t="s">
        <v>64</v>
      </c>
    </row>
    <row r="1668" spans="1:2" x14ac:dyDescent="0.25">
      <c r="A1668" s="45">
        <v>18440</v>
      </c>
      <c r="B1668" s="45" t="s">
        <v>61</v>
      </c>
    </row>
    <row r="1669" spans="1:2" x14ac:dyDescent="0.25">
      <c r="A1669" s="45">
        <v>18441</v>
      </c>
      <c r="B1669" s="45" t="s">
        <v>64</v>
      </c>
    </row>
    <row r="1670" spans="1:2" x14ac:dyDescent="0.25">
      <c r="A1670" s="45">
        <v>18443</v>
      </c>
      <c r="B1670" s="45" t="s">
        <v>64</v>
      </c>
    </row>
    <row r="1671" spans="1:2" x14ac:dyDescent="0.25">
      <c r="A1671" s="45">
        <v>18444</v>
      </c>
      <c r="B1671" s="45" t="s">
        <v>61</v>
      </c>
    </row>
    <row r="1672" spans="1:2" x14ac:dyDescent="0.25">
      <c r="A1672" s="45">
        <v>18445</v>
      </c>
      <c r="B1672" s="45" t="s">
        <v>64</v>
      </c>
    </row>
    <row r="1673" spans="1:2" x14ac:dyDescent="0.25">
      <c r="A1673" s="45">
        <v>18446</v>
      </c>
      <c r="B1673" s="45" t="s">
        <v>61</v>
      </c>
    </row>
    <row r="1674" spans="1:2" x14ac:dyDescent="0.25">
      <c r="A1674" s="45">
        <v>18447</v>
      </c>
      <c r="B1674" s="45" t="s">
        <v>61</v>
      </c>
    </row>
    <row r="1675" spans="1:2" x14ac:dyDescent="0.25">
      <c r="A1675" s="45">
        <v>18448</v>
      </c>
      <c r="B1675" s="45" t="s">
        <v>61</v>
      </c>
    </row>
    <row r="1676" spans="1:2" x14ac:dyDescent="0.25">
      <c r="A1676" s="45">
        <v>18449</v>
      </c>
      <c r="B1676" s="45" t="s">
        <v>64</v>
      </c>
    </row>
    <row r="1677" spans="1:2" x14ac:dyDescent="0.25">
      <c r="A1677" s="45">
        <v>18451</v>
      </c>
      <c r="B1677" s="45" t="s">
        <v>61</v>
      </c>
    </row>
    <row r="1678" spans="1:2" x14ac:dyDescent="0.25">
      <c r="A1678" s="45">
        <v>18452</v>
      </c>
      <c r="B1678" s="45" t="s">
        <v>61</v>
      </c>
    </row>
    <row r="1679" spans="1:2" x14ac:dyDescent="0.25">
      <c r="A1679" s="45">
        <v>18453</v>
      </c>
      <c r="B1679" s="45" t="s">
        <v>64</v>
      </c>
    </row>
    <row r="1680" spans="1:2" x14ac:dyDescent="0.25">
      <c r="A1680" s="45">
        <v>18454</v>
      </c>
      <c r="B1680" s="45" t="s">
        <v>64</v>
      </c>
    </row>
    <row r="1681" spans="1:2" x14ac:dyDescent="0.25">
      <c r="A1681" s="45">
        <v>18455</v>
      </c>
      <c r="B1681" s="45" t="s">
        <v>64</v>
      </c>
    </row>
    <row r="1682" spans="1:2" x14ac:dyDescent="0.25">
      <c r="A1682" s="45">
        <v>18456</v>
      </c>
      <c r="B1682" s="45" t="s">
        <v>64</v>
      </c>
    </row>
    <row r="1683" spans="1:2" x14ac:dyDescent="0.25">
      <c r="A1683" s="45">
        <v>18457</v>
      </c>
      <c r="B1683" s="45" t="s">
        <v>61</v>
      </c>
    </row>
    <row r="1684" spans="1:2" x14ac:dyDescent="0.25">
      <c r="A1684" s="45">
        <v>18458</v>
      </c>
      <c r="B1684" s="45" t="s">
        <v>61</v>
      </c>
    </row>
    <row r="1685" spans="1:2" x14ac:dyDescent="0.25">
      <c r="A1685" s="45">
        <v>18459</v>
      </c>
      <c r="B1685" s="45" t="s">
        <v>64</v>
      </c>
    </row>
    <row r="1686" spans="1:2" x14ac:dyDescent="0.25">
      <c r="A1686" s="45">
        <v>18460</v>
      </c>
      <c r="B1686" s="45" t="s">
        <v>64</v>
      </c>
    </row>
    <row r="1687" spans="1:2" x14ac:dyDescent="0.25">
      <c r="A1687" s="45">
        <v>18461</v>
      </c>
      <c r="B1687" s="45" t="s">
        <v>64</v>
      </c>
    </row>
    <row r="1688" spans="1:2" x14ac:dyDescent="0.25">
      <c r="A1688" s="45">
        <v>18462</v>
      </c>
      <c r="B1688" s="45" t="s">
        <v>64</v>
      </c>
    </row>
    <row r="1689" spans="1:2" x14ac:dyDescent="0.25">
      <c r="A1689" s="45">
        <v>18463</v>
      </c>
      <c r="B1689" s="45" t="s">
        <v>64</v>
      </c>
    </row>
    <row r="1690" spans="1:2" x14ac:dyDescent="0.25">
      <c r="A1690" s="45">
        <v>18464</v>
      </c>
      <c r="B1690" s="45" t="s">
        <v>61</v>
      </c>
    </row>
    <row r="1691" spans="1:2" x14ac:dyDescent="0.25">
      <c r="A1691" s="45">
        <v>18465</v>
      </c>
      <c r="B1691" s="45" t="s">
        <v>64</v>
      </c>
    </row>
    <row r="1692" spans="1:2" x14ac:dyDescent="0.25">
      <c r="A1692" s="45">
        <v>18466</v>
      </c>
      <c r="B1692" s="45" t="s">
        <v>61</v>
      </c>
    </row>
    <row r="1693" spans="1:2" x14ac:dyDescent="0.25">
      <c r="A1693" s="45">
        <v>18469</v>
      </c>
      <c r="B1693" s="45" t="s">
        <v>64</v>
      </c>
    </row>
    <row r="1694" spans="1:2" x14ac:dyDescent="0.25">
      <c r="A1694" s="45">
        <v>18470</v>
      </c>
      <c r="B1694" s="45" t="s">
        <v>64</v>
      </c>
    </row>
    <row r="1695" spans="1:2" x14ac:dyDescent="0.25">
      <c r="A1695" s="45">
        <v>18471</v>
      </c>
      <c r="B1695" s="45" t="s">
        <v>61</v>
      </c>
    </row>
    <row r="1696" spans="1:2" x14ac:dyDescent="0.25">
      <c r="A1696" s="45">
        <v>18472</v>
      </c>
      <c r="B1696" s="45" t="s">
        <v>64</v>
      </c>
    </row>
    <row r="1697" spans="1:2" x14ac:dyDescent="0.25">
      <c r="A1697" s="45">
        <v>18473</v>
      </c>
      <c r="B1697" s="45" t="s">
        <v>64</v>
      </c>
    </row>
    <row r="1698" spans="1:2" x14ac:dyDescent="0.25">
      <c r="A1698" s="45">
        <v>18501</v>
      </c>
      <c r="B1698" s="45" t="s">
        <v>61</v>
      </c>
    </row>
    <row r="1699" spans="1:2" x14ac:dyDescent="0.25">
      <c r="A1699" s="45">
        <v>18502</v>
      </c>
      <c r="B1699" s="45" t="s">
        <v>61</v>
      </c>
    </row>
    <row r="1700" spans="1:2" x14ac:dyDescent="0.25">
      <c r="A1700" s="45">
        <v>18503</v>
      </c>
      <c r="B1700" s="45" t="s">
        <v>61</v>
      </c>
    </row>
    <row r="1701" spans="1:2" x14ac:dyDescent="0.25">
      <c r="A1701" s="45">
        <v>18504</v>
      </c>
      <c r="B1701" s="45" t="s">
        <v>61</v>
      </c>
    </row>
    <row r="1702" spans="1:2" x14ac:dyDescent="0.25">
      <c r="A1702" s="45">
        <v>18505</v>
      </c>
      <c r="B1702" s="45" t="s">
        <v>61</v>
      </c>
    </row>
    <row r="1703" spans="1:2" x14ac:dyDescent="0.25">
      <c r="A1703" s="45">
        <v>18507</v>
      </c>
      <c r="B1703" s="45" t="s">
        <v>61</v>
      </c>
    </row>
    <row r="1704" spans="1:2" x14ac:dyDescent="0.25">
      <c r="A1704" s="45">
        <v>18508</v>
      </c>
      <c r="B1704" s="45" t="s">
        <v>61</v>
      </c>
    </row>
    <row r="1705" spans="1:2" x14ac:dyDescent="0.25">
      <c r="A1705" s="45">
        <v>18509</v>
      </c>
      <c r="B1705" s="45" t="s">
        <v>61</v>
      </c>
    </row>
    <row r="1706" spans="1:2" x14ac:dyDescent="0.25">
      <c r="A1706" s="45">
        <v>18510</v>
      </c>
      <c r="B1706" s="45" t="s">
        <v>61</v>
      </c>
    </row>
    <row r="1707" spans="1:2" x14ac:dyDescent="0.25">
      <c r="A1707" s="45">
        <v>18512</v>
      </c>
      <c r="B1707" s="45" t="s">
        <v>61</v>
      </c>
    </row>
    <row r="1708" spans="1:2" x14ac:dyDescent="0.25">
      <c r="A1708" s="45">
        <v>18514</v>
      </c>
      <c r="B1708" s="45" t="s">
        <v>61</v>
      </c>
    </row>
    <row r="1709" spans="1:2" x14ac:dyDescent="0.25">
      <c r="A1709" s="45">
        <v>18515</v>
      </c>
      <c r="B1709" s="45" t="s">
        <v>61</v>
      </c>
    </row>
    <row r="1710" spans="1:2" x14ac:dyDescent="0.25">
      <c r="A1710" s="45">
        <v>18517</v>
      </c>
      <c r="B1710" s="45" t="s">
        <v>61</v>
      </c>
    </row>
    <row r="1711" spans="1:2" x14ac:dyDescent="0.25">
      <c r="A1711" s="45">
        <v>18518</v>
      </c>
      <c r="B1711" s="45" t="s">
        <v>61</v>
      </c>
    </row>
    <row r="1712" spans="1:2" x14ac:dyDescent="0.25">
      <c r="A1712" s="45">
        <v>18519</v>
      </c>
      <c r="B1712" s="45" t="s">
        <v>61</v>
      </c>
    </row>
    <row r="1713" spans="1:2" x14ac:dyDescent="0.25">
      <c r="A1713" s="45">
        <v>18522</v>
      </c>
      <c r="B1713" s="45" t="s">
        <v>61</v>
      </c>
    </row>
    <row r="1714" spans="1:2" x14ac:dyDescent="0.25">
      <c r="A1714" s="45">
        <v>18540</v>
      </c>
      <c r="B1714" s="45" t="s">
        <v>61</v>
      </c>
    </row>
    <row r="1715" spans="1:2" x14ac:dyDescent="0.25">
      <c r="A1715" s="45">
        <v>18577</v>
      </c>
      <c r="B1715" s="45" t="s">
        <v>61</v>
      </c>
    </row>
    <row r="1716" spans="1:2" x14ac:dyDescent="0.25">
      <c r="A1716" s="45">
        <v>18601</v>
      </c>
      <c r="B1716" s="45" t="s">
        <v>61</v>
      </c>
    </row>
    <row r="1717" spans="1:2" x14ac:dyDescent="0.25">
      <c r="A1717" s="45">
        <v>18602</v>
      </c>
      <c r="B1717" s="45" t="s">
        <v>61</v>
      </c>
    </row>
    <row r="1718" spans="1:2" x14ac:dyDescent="0.25">
      <c r="A1718" s="45">
        <v>18603</v>
      </c>
      <c r="B1718" s="45" t="s">
        <v>60</v>
      </c>
    </row>
    <row r="1719" spans="1:2" x14ac:dyDescent="0.25">
      <c r="A1719" s="45">
        <v>18610</v>
      </c>
      <c r="B1719" s="45" t="s">
        <v>61</v>
      </c>
    </row>
    <row r="1720" spans="1:2" x14ac:dyDescent="0.25">
      <c r="A1720" s="45">
        <v>18611</v>
      </c>
      <c r="B1720" s="45" t="s">
        <v>61</v>
      </c>
    </row>
    <row r="1721" spans="1:2" x14ac:dyDescent="0.25">
      <c r="A1721" s="45">
        <v>18612</v>
      </c>
      <c r="B1721" s="45" t="s">
        <v>61</v>
      </c>
    </row>
    <row r="1722" spans="1:2" x14ac:dyDescent="0.25">
      <c r="A1722" s="45">
        <v>18614</v>
      </c>
      <c r="B1722" s="45" t="s">
        <v>61</v>
      </c>
    </row>
    <row r="1723" spans="1:2" x14ac:dyDescent="0.25">
      <c r="A1723" s="45">
        <v>18615</v>
      </c>
      <c r="B1723" s="45" t="s">
        <v>61</v>
      </c>
    </row>
    <row r="1724" spans="1:2" x14ac:dyDescent="0.25">
      <c r="A1724" s="45">
        <v>18616</v>
      </c>
      <c r="B1724" s="45" t="s">
        <v>61</v>
      </c>
    </row>
    <row r="1725" spans="1:2" x14ac:dyDescent="0.25">
      <c r="A1725" s="45">
        <v>18617</v>
      </c>
      <c r="B1725" s="45" t="s">
        <v>61</v>
      </c>
    </row>
    <row r="1726" spans="1:2" x14ac:dyDescent="0.25">
      <c r="A1726" s="45">
        <v>18618</v>
      </c>
      <c r="B1726" s="45" t="s">
        <v>61</v>
      </c>
    </row>
    <row r="1727" spans="1:2" x14ac:dyDescent="0.25">
      <c r="A1727" s="45">
        <v>18619</v>
      </c>
      <c r="B1727" s="45" t="s">
        <v>61</v>
      </c>
    </row>
    <row r="1728" spans="1:2" x14ac:dyDescent="0.25">
      <c r="A1728" s="45">
        <v>18621</v>
      </c>
      <c r="B1728" s="45" t="s">
        <v>61</v>
      </c>
    </row>
    <row r="1729" spans="1:2" x14ac:dyDescent="0.25">
      <c r="A1729" s="45">
        <v>18622</v>
      </c>
      <c r="B1729" s="45" t="s">
        <v>61</v>
      </c>
    </row>
    <row r="1730" spans="1:2" x14ac:dyDescent="0.25">
      <c r="A1730" s="45">
        <v>18623</v>
      </c>
      <c r="B1730" s="45" t="s">
        <v>61</v>
      </c>
    </row>
    <row r="1731" spans="1:2" x14ac:dyDescent="0.25">
      <c r="A1731" s="45">
        <v>18624</v>
      </c>
      <c r="B1731" s="45" t="s">
        <v>63</v>
      </c>
    </row>
    <row r="1732" spans="1:2" x14ac:dyDescent="0.25">
      <c r="A1732" s="45">
        <v>18625</v>
      </c>
      <c r="B1732" s="45" t="s">
        <v>61</v>
      </c>
    </row>
    <row r="1733" spans="1:2" x14ac:dyDescent="0.25">
      <c r="A1733" s="45">
        <v>18626</v>
      </c>
      <c r="B1733" s="45" t="s">
        <v>61</v>
      </c>
    </row>
    <row r="1734" spans="1:2" x14ac:dyDescent="0.25">
      <c r="A1734" s="45">
        <v>18627</v>
      </c>
      <c r="B1734" s="45" t="s">
        <v>61</v>
      </c>
    </row>
    <row r="1735" spans="1:2" x14ac:dyDescent="0.25">
      <c r="A1735" s="45">
        <v>18628</v>
      </c>
      <c r="B1735" s="45" t="s">
        <v>61</v>
      </c>
    </row>
    <row r="1736" spans="1:2" x14ac:dyDescent="0.25">
      <c r="A1736" s="45">
        <v>18629</v>
      </c>
      <c r="B1736" s="45" t="s">
        <v>61</v>
      </c>
    </row>
    <row r="1737" spans="1:2" x14ac:dyDescent="0.25">
      <c r="A1737" s="45">
        <v>18630</v>
      </c>
      <c r="B1737" s="45" t="s">
        <v>61</v>
      </c>
    </row>
    <row r="1738" spans="1:2" x14ac:dyDescent="0.25">
      <c r="A1738" s="45">
        <v>18631</v>
      </c>
      <c r="B1738" s="45" t="s">
        <v>60</v>
      </c>
    </row>
    <row r="1739" spans="1:2" x14ac:dyDescent="0.25">
      <c r="A1739" s="45">
        <v>18632</v>
      </c>
      <c r="B1739" s="45" t="s">
        <v>61</v>
      </c>
    </row>
    <row r="1740" spans="1:2" x14ac:dyDescent="0.25">
      <c r="A1740" s="45">
        <v>18634</v>
      </c>
      <c r="B1740" s="45" t="s">
        <v>61</v>
      </c>
    </row>
    <row r="1741" spans="1:2" x14ac:dyDescent="0.25">
      <c r="A1741" s="45">
        <v>18635</v>
      </c>
      <c r="B1741" s="45" t="s">
        <v>61</v>
      </c>
    </row>
    <row r="1742" spans="1:2" x14ac:dyDescent="0.25">
      <c r="A1742" s="45">
        <v>18636</v>
      </c>
      <c r="B1742" s="45" t="s">
        <v>61</v>
      </c>
    </row>
    <row r="1743" spans="1:2" x14ac:dyDescent="0.25">
      <c r="A1743" s="45">
        <v>18640</v>
      </c>
      <c r="B1743" s="45" t="s">
        <v>61</v>
      </c>
    </row>
    <row r="1744" spans="1:2" x14ac:dyDescent="0.25">
      <c r="A1744" s="45">
        <v>18641</v>
      </c>
      <c r="B1744" s="45" t="s">
        <v>61</v>
      </c>
    </row>
    <row r="1745" spans="1:2" x14ac:dyDescent="0.25">
      <c r="A1745" s="45">
        <v>18642</v>
      </c>
      <c r="B1745" s="45" t="s">
        <v>61</v>
      </c>
    </row>
    <row r="1746" spans="1:2" x14ac:dyDescent="0.25">
      <c r="A1746" s="45">
        <v>18643</v>
      </c>
      <c r="B1746" s="45" t="s">
        <v>61</v>
      </c>
    </row>
    <row r="1747" spans="1:2" x14ac:dyDescent="0.25">
      <c r="A1747" s="45">
        <v>18644</v>
      </c>
      <c r="B1747" s="45" t="s">
        <v>61</v>
      </c>
    </row>
    <row r="1748" spans="1:2" x14ac:dyDescent="0.25">
      <c r="A1748" s="45">
        <v>18651</v>
      </c>
      <c r="B1748" s="45" t="s">
        <v>61</v>
      </c>
    </row>
    <row r="1749" spans="1:2" x14ac:dyDescent="0.25">
      <c r="A1749" s="45">
        <v>18653</v>
      </c>
      <c r="B1749" s="45" t="s">
        <v>61</v>
      </c>
    </row>
    <row r="1750" spans="1:2" x14ac:dyDescent="0.25">
      <c r="A1750" s="45">
        <v>18654</v>
      </c>
      <c r="B1750" s="45" t="s">
        <v>61</v>
      </c>
    </row>
    <row r="1751" spans="1:2" x14ac:dyDescent="0.25">
      <c r="A1751" s="45">
        <v>18655</v>
      </c>
      <c r="B1751" s="45" t="s">
        <v>61</v>
      </c>
    </row>
    <row r="1752" spans="1:2" x14ac:dyDescent="0.25">
      <c r="A1752" s="45">
        <v>18656</v>
      </c>
      <c r="B1752" s="45" t="s">
        <v>61</v>
      </c>
    </row>
    <row r="1753" spans="1:2" x14ac:dyDescent="0.25">
      <c r="A1753" s="45">
        <v>18657</v>
      </c>
      <c r="B1753" s="45" t="s">
        <v>61</v>
      </c>
    </row>
    <row r="1754" spans="1:2" x14ac:dyDescent="0.25">
      <c r="A1754" s="45">
        <v>18660</v>
      </c>
      <c r="B1754" s="45" t="s">
        <v>61</v>
      </c>
    </row>
    <row r="1755" spans="1:2" x14ac:dyDescent="0.25">
      <c r="A1755" s="45">
        <v>18661</v>
      </c>
      <c r="B1755" s="45" t="s">
        <v>61</v>
      </c>
    </row>
    <row r="1756" spans="1:2" x14ac:dyDescent="0.25">
      <c r="A1756" s="45">
        <v>18690</v>
      </c>
      <c r="B1756" s="45" t="s">
        <v>61</v>
      </c>
    </row>
    <row r="1757" spans="1:2" x14ac:dyDescent="0.25">
      <c r="A1757" s="45">
        <v>18701</v>
      </c>
      <c r="B1757" s="45" t="s">
        <v>61</v>
      </c>
    </row>
    <row r="1758" spans="1:2" x14ac:dyDescent="0.25">
      <c r="A1758" s="45">
        <v>18702</v>
      </c>
      <c r="B1758" s="45" t="s">
        <v>61</v>
      </c>
    </row>
    <row r="1759" spans="1:2" x14ac:dyDescent="0.25">
      <c r="A1759" s="45">
        <v>18703</v>
      </c>
      <c r="B1759" s="45" t="s">
        <v>61</v>
      </c>
    </row>
    <row r="1760" spans="1:2" x14ac:dyDescent="0.25">
      <c r="A1760" s="45">
        <v>18704</v>
      </c>
      <c r="B1760" s="45" t="s">
        <v>61</v>
      </c>
    </row>
    <row r="1761" spans="1:2" x14ac:dyDescent="0.25">
      <c r="A1761" s="45">
        <v>18705</v>
      </c>
      <c r="B1761" s="45" t="s">
        <v>61</v>
      </c>
    </row>
    <row r="1762" spans="1:2" x14ac:dyDescent="0.25">
      <c r="A1762" s="45">
        <v>18706</v>
      </c>
      <c r="B1762" s="45" t="s">
        <v>61</v>
      </c>
    </row>
    <row r="1763" spans="1:2" x14ac:dyDescent="0.25">
      <c r="A1763" s="45">
        <v>18707</v>
      </c>
      <c r="B1763" s="45" t="s">
        <v>61</v>
      </c>
    </row>
    <row r="1764" spans="1:2" x14ac:dyDescent="0.25">
      <c r="A1764" s="45">
        <v>18708</v>
      </c>
      <c r="B1764" s="45" t="s">
        <v>61</v>
      </c>
    </row>
    <row r="1765" spans="1:2" x14ac:dyDescent="0.25">
      <c r="A1765" s="45">
        <v>18709</v>
      </c>
      <c r="B1765" s="45" t="s">
        <v>61</v>
      </c>
    </row>
    <row r="1766" spans="1:2" x14ac:dyDescent="0.25">
      <c r="A1766" s="45">
        <v>18710</v>
      </c>
      <c r="B1766" s="45" t="s">
        <v>61</v>
      </c>
    </row>
    <row r="1767" spans="1:2" x14ac:dyDescent="0.25">
      <c r="A1767" s="45">
        <v>18711</v>
      </c>
      <c r="B1767" s="45" t="s">
        <v>61</v>
      </c>
    </row>
    <row r="1768" spans="1:2" x14ac:dyDescent="0.25">
      <c r="A1768" s="45">
        <v>18761</v>
      </c>
      <c r="B1768" s="45" t="s">
        <v>61</v>
      </c>
    </row>
    <row r="1769" spans="1:2" x14ac:dyDescent="0.25">
      <c r="A1769" s="45">
        <v>18762</v>
      </c>
      <c r="B1769" s="45" t="s">
        <v>61</v>
      </c>
    </row>
    <row r="1770" spans="1:2" x14ac:dyDescent="0.25">
      <c r="A1770" s="45">
        <v>18763</v>
      </c>
      <c r="B1770" s="45" t="s">
        <v>61</v>
      </c>
    </row>
    <row r="1771" spans="1:2" x14ac:dyDescent="0.25">
      <c r="A1771" s="45">
        <v>18764</v>
      </c>
      <c r="B1771" s="45" t="s">
        <v>61</v>
      </c>
    </row>
    <row r="1772" spans="1:2" x14ac:dyDescent="0.25">
      <c r="A1772" s="45">
        <v>18765</v>
      </c>
      <c r="B1772" s="45" t="s">
        <v>61</v>
      </c>
    </row>
    <row r="1773" spans="1:2" x14ac:dyDescent="0.25">
      <c r="A1773" s="45">
        <v>18766</v>
      </c>
      <c r="B1773" s="45" t="s">
        <v>61</v>
      </c>
    </row>
    <row r="1774" spans="1:2" x14ac:dyDescent="0.25">
      <c r="A1774" s="45">
        <v>18767</v>
      </c>
      <c r="B1774" s="45" t="s">
        <v>61</v>
      </c>
    </row>
    <row r="1775" spans="1:2" x14ac:dyDescent="0.25">
      <c r="A1775" s="45">
        <v>18768</v>
      </c>
      <c r="B1775" s="45" t="s">
        <v>61</v>
      </c>
    </row>
    <row r="1776" spans="1:2" x14ac:dyDescent="0.25">
      <c r="A1776" s="45">
        <v>18769</v>
      </c>
      <c r="B1776" s="45" t="s">
        <v>61</v>
      </c>
    </row>
    <row r="1777" spans="1:2" x14ac:dyDescent="0.25">
      <c r="A1777" s="45">
        <v>18773</v>
      </c>
      <c r="B1777" s="45" t="s">
        <v>61</v>
      </c>
    </row>
    <row r="1778" spans="1:2" x14ac:dyDescent="0.25">
      <c r="A1778" s="45">
        <v>18774</v>
      </c>
      <c r="B1778" s="45" t="s">
        <v>61</v>
      </c>
    </row>
    <row r="1779" spans="1:2" x14ac:dyDescent="0.25">
      <c r="A1779" s="45">
        <v>18801</v>
      </c>
      <c r="B1779" s="45" t="s">
        <v>64</v>
      </c>
    </row>
    <row r="1780" spans="1:2" x14ac:dyDescent="0.25">
      <c r="A1780" s="45">
        <v>18810</v>
      </c>
      <c r="B1780" s="45" t="s">
        <v>61</v>
      </c>
    </row>
    <row r="1781" spans="1:2" x14ac:dyDescent="0.25">
      <c r="A1781" s="45">
        <v>18812</v>
      </c>
      <c r="B1781" s="45" t="s">
        <v>64</v>
      </c>
    </row>
    <row r="1782" spans="1:2" x14ac:dyDescent="0.25">
      <c r="A1782" s="45">
        <v>18813</v>
      </c>
      <c r="B1782" s="45" t="s">
        <v>64</v>
      </c>
    </row>
    <row r="1783" spans="1:2" x14ac:dyDescent="0.25">
      <c r="A1783" s="45">
        <v>18814</v>
      </c>
      <c r="B1783" s="45" t="s">
        <v>61</v>
      </c>
    </row>
    <row r="1784" spans="1:2" x14ac:dyDescent="0.25">
      <c r="A1784" s="45">
        <v>18815</v>
      </c>
      <c r="B1784" s="45" t="s">
        <v>61</v>
      </c>
    </row>
    <row r="1785" spans="1:2" x14ac:dyDescent="0.25">
      <c r="A1785" s="45">
        <v>18816</v>
      </c>
      <c r="B1785" s="45" t="s">
        <v>64</v>
      </c>
    </row>
    <row r="1786" spans="1:2" x14ac:dyDescent="0.25">
      <c r="A1786" s="45">
        <v>18817</v>
      </c>
      <c r="B1786" s="45" t="s">
        <v>61</v>
      </c>
    </row>
    <row r="1787" spans="1:2" x14ac:dyDescent="0.25">
      <c r="A1787" s="45">
        <v>18818</v>
      </c>
      <c r="B1787" s="45" t="s">
        <v>64</v>
      </c>
    </row>
    <row r="1788" spans="1:2" x14ac:dyDescent="0.25">
      <c r="A1788" s="45">
        <v>18820</v>
      </c>
      <c r="B1788" s="45" t="s">
        <v>64</v>
      </c>
    </row>
    <row r="1789" spans="1:2" x14ac:dyDescent="0.25">
      <c r="A1789" s="45">
        <v>18821</v>
      </c>
      <c r="B1789" s="45" t="s">
        <v>64</v>
      </c>
    </row>
    <row r="1790" spans="1:2" x14ac:dyDescent="0.25">
      <c r="A1790" s="45">
        <v>18822</v>
      </c>
      <c r="B1790" s="45" t="s">
        <v>64</v>
      </c>
    </row>
    <row r="1791" spans="1:2" x14ac:dyDescent="0.25">
      <c r="A1791" s="45">
        <v>18823</v>
      </c>
      <c r="B1791" s="45" t="s">
        <v>64</v>
      </c>
    </row>
    <row r="1792" spans="1:2" x14ac:dyDescent="0.25">
      <c r="A1792" s="45">
        <v>18824</v>
      </c>
      <c r="B1792" s="45" t="s">
        <v>64</v>
      </c>
    </row>
    <row r="1793" spans="1:2" x14ac:dyDescent="0.25">
      <c r="A1793" s="45">
        <v>18825</v>
      </c>
      <c r="B1793" s="45" t="s">
        <v>64</v>
      </c>
    </row>
    <row r="1794" spans="1:2" x14ac:dyDescent="0.25">
      <c r="A1794" s="45">
        <v>18826</v>
      </c>
      <c r="B1794" s="45" t="s">
        <v>64</v>
      </c>
    </row>
    <row r="1795" spans="1:2" x14ac:dyDescent="0.25">
      <c r="A1795" s="45">
        <v>18827</v>
      </c>
      <c r="B1795" s="45" t="s">
        <v>64</v>
      </c>
    </row>
    <row r="1796" spans="1:2" x14ac:dyDescent="0.25">
      <c r="A1796" s="45">
        <v>18828</v>
      </c>
      <c r="B1796" s="45" t="s">
        <v>64</v>
      </c>
    </row>
    <row r="1797" spans="1:2" x14ac:dyDescent="0.25">
      <c r="A1797" s="45">
        <v>18829</v>
      </c>
      <c r="B1797" s="45" t="s">
        <v>61</v>
      </c>
    </row>
    <row r="1798" spans="1:2" x14ac:dyDescent="0.25">
      <c r="A1798" s="45">
        <v>18830</v>
      </c>
      <c r="B1798" s="45" t="s">
        <v>64</v>
      </c>
    </row>
    <row r="1799" spans="1:2" x14ac:dyDescent="0.25">
      <c r="A1799" s="45">
        <v>18831</v>
      </c>
      <c r="B1799" s="45" t="s">
        <v>61</v>
      </c>
    </row>
    <row r="1800" spans="1:2" x14ac:dyDescent="0.25">
      <c r="A1800" s="45">
        <v>18832</v>
      </c>
      <c r="B1800" s="45" t="s">
        <v>61</v>
      </c>
    </row>
    <row r="1801" spans="1:2" x14ac:dyDescent="0.25">
      <c r="A1801" s="45">
        <v>18833</v>
      </c>
      <c r="B1801" s="45" t="s">
        <v>61</v>
      </c>
    </row>
    <row r="1802" spans="1:2" x14ac:dyDescent="0.25">
      <c r="A1802" s="45">
        <v>18834</v>
      </c>
      <c r="B1802" s="45" t="s">
        <v>64</v>
      </c>
    </row>
    <row r="1803" spans="1:2" x14ac:dyDescent="0.25">
      <c r="A1803" s="45">
        <v>18837</v>
      </c>
      <c r="B1803" s="45" t="s">
        <v>61</v>
      </c>
    </row>
    <row r="1804" spans="1:2" x14ac:dyDescent="0.25">
      <c r="A1804" s="45">
        <v>18840</v>
      </c>
      <c r="B1804" s="45" t="s">
        <v>61</v>
      </c>
    </row>
    <row r="1805" spans="1:2" x14ac:dyDescent="0.25">
      <c r="A1805" s="45">
        <v>18842</v>
      </c>
      <c r="B1805" s="45" t="s">
        <v>64</v>
      </c>
    </row>
    <row r="1806" spans="1:2" x14ac:dyDescent="0.25">
      <c r="A1806" s="45">
        <v>18843</v>
      </c>
      <c r="B1806" s="45" t="s">
        <v>64</v>
      </c>
    </row>
    <row r="1807" spans="1:2" x14ac:dyDescent="0.25">
      <c r="A1807" s="45">
        <v>18844</v>
      </c>
      <c r="B1807" s="45" t="s">
        <v>64</v>
      </c>
    </row>
    <row r="1808" spans="1:2" x14ac:dyDescent="0.25">
      <c r="A1808" s="45">
        <v>18845</v>
      </c>
      <c r="B1808" s="45" t="s">
        <v>61</v>
      </c>
    </row>
    <row r="1809" spans="1:2" x14ac:dyDescent="0.25">
      <c r="A1809" s="45">
        <v>18846</v>
      </c>
      <c r="B1809" s="45" t="s">
        <v>61</v>
      </c>
    </row>
    <row r="1810" spans="1:2" x14ac:dyDescent="0.25">
      <c r="A1810" s="45">
        <v>18847</v>
      </c>
      <c r="B1810" s="45" t="s">
        <v>64</v>
      </c>
    </row>
    <row r="1811" spans="1:2" x14ac:dyDescent="0.25">
      <c r="A1811" s="45">
        <v>18848</v>
      </c>
      <c r="B1811" s="45" t="s">
        <v>61</v>
      </c>
    </row>
    <row r="1812" spans="1:2" x14ac:dyDescent="0.25">
      <c r="A1812" s="45">
        <v>18850</v>
      </c>
      <c r="B1812" s="45" t="s">
        <v>61</v>
      </c>
    </row>
    <row r="1813" spans="1:2" x14ac:dyDescent="0.25">
      <c r="A1813" s="45">
        <v>18851</v>
      </c>
      <c r="B1813" s="45" t="s">
        <v>61</v>
      </c>
    </row>
    <row r="1814" spans="1:2" x14ac:dyDescent="0.25">
      <c r="A1814" s="45">
        <v>18853</v>
      </c>
      <c r="B1814" s="45" t="s">
        <v>61</v>
      </c>
    </row>
    <row r="1815" spans="1:2" x14ac:dyDescent="0.25">
      <c r="A1815" s="45">
        <v>18854</v>
      </c>
      <c r="B1815" s="45" t="s">
        <v>61</v>
      </c>
    </row>
    <row r="1816" spans="1:2" x14ac:dyDescent="0.25">
      <c r="A1816" s="45">
        <v>18901</v>
      </c>
      <c r="B1816" s="45" t="s">
        <v>62</v>
      </c>
    </row>
    <row r="1817" spans="1:2" x14ac:dyDescent="0.25">
      <c r="A1817" s="45">
        <v>18902</v>
      </c>
      <c r="B1817" s="45" t="s">
        <v>62</v>
      </c>
    </row>
    <row r="1818" spans="1:2" x14ac:dyDescent="0.25">
      <c r="A1818" s="45">
        <v>18910</v>
      </c>
      <c r="B1818" s="45" t="s">
        <v>62</v>
      </c>
    </row>
    <row r="1819" spans="1:2" x14ac:dyDescent="0.25">
      <c r="A1819" s="45">
        <v>18911</v>
      </c>
      <c r="B1819" s="45" t="s">
        <v>62</v>
      </c>
    </row>
    <row r="1820" spans="1:2" x14ac:dyDescent="0.25">
      <c r="A1820" s="45">
        <v>18912</v>
      </c>
      <c r="B1820" s="45" t="s">
        <v>62</v>
      </c>
    </row>
    <row r="1821" spans="1:2" x14ac:dyDescent="0.25">
      <c r="A1821" s="45">
        <v>18913</v>
      </c>
      <c r="B1821" s="45" t="s">
        <v>62</v>
      </c>
    </row>
    <row r="1822" spans="1:2" x14ac:dyDescent="0.25">
      <c r="A1822" s="45">
        <v>18914</v>
      </c>
      <c r="B1822" s="45" t="s">
        <v>62</v>
      </c>
    </row>
    <row r="1823" spans="1:2" x14ac:dyDescent="0.25">
      <c r="A1823" s="45">
        <v>18915</v>
      </c>
      <c r="B1823" s="45" t="s">
        <v>62</v>
      </c>
    </row>
    <row r="1824" spans="1:2" x14ac:dyDescent="0.25">
      <c r="A1824" s="45">
        <v>18916</v>
      </c>
      <c r="B1824" s="45" t="s">
        <v>62</v>
      </c>
    </row>
    <row r="1825" spans="1:2" x14ac:dyDescent="0.25">
      <c r="A1825" s="45">
        <v>18917</v>
      </c>
      <c r="B1825" s="45" t="s">
        <v>62</v>
      </c>
    </row>
    <row r="1826" spans="1:2" x14ac:dyDescent="0.25">
      <c r="A1826" s="45">
        <v>18918</v>
      </c>
      <c r="B1826" s="45" t="s">
        <v>62</v>
      </c>
    </row>
    <row r="1827" spans="1:2" x14ac:dyDescent="0.25">
      <c r="A1827" s="45">
        <v>18920</v>
      </c>
      <c r="B1827" s="45" t="s">
        <v>62</v>
      </c>
    </row>
    <row r="1828" spans="1:2" x14ac:dyDescent="0.25">
      <c r="A1828" s="45">
        <v>18921</v>
      </c>
      <c r="B1828" s="45" t="s">
        <v>62</v>
      </c>
    </row>
    <row r="1829" spans="1:2" x14ac:dyDescent="0.25">
      <c r="A1829" s="45">
        <v>18922</v>
      </c>
      <c r="B1829" s="45" t="s">
        <v>62</v>
      </c>
    </row>
    <row r="1830" spans="1:2" x14ac:dyDescent="0.25">
      <c r="A1830" s="45">
        <v>18923</v>
      </c>
      <c r="B1830" s="45" t="s">
        <v>62</v>
      </c>
    </row>
    <row r="1831" spans="1:2" x14ac:dyDescent="0.25">
      <c r="A1831" s="45">
        <v>18924</v>
      </c>
      <c r="B1831" s="45" t="s">
        <v>62</v>
      </c>
    </row>
    <row r="1832" spans="1:2" x14ac:dyDescent="0.25">
      <c r="A1832" s="45">
        <v>18925</v>
      </c>
      <c r="B1832" s="45" t="s">
        <v>62</v>
      </c>
    </row>
    <row r="1833" spans="1:2" x14ac:dyDescent="0.25">
      <c r="A1833" s="45">
        <v>18926</v>
      </c>
      <c r="B1833" s="45" t="s">
        <v>62</v>
      </c>
    </row>
    <row r="1834" spans="1:2" x14ac:dyDescent="0.25">
      <c r="A1834" s="45">
        <v>18927</v>
      </c>
      <c r="B1834" s="45" t="s">
        <v>62</v>
      </c>
    </row>
    <row r="1835" spans="1:2" x14ac:dyDescent="0.25">
      <c r="A1835" s="45">
        <v>18928</v>
      </c>
      <c r="B1835" s="45" t="s">
        <v>62</v>
      </c>
    </row>
    <row r="1836" spans="1:2" x14ac:dyDescent="0.25">
      <c r="A1836" s="45">
        <v>18929</v>
      </c>
      <c r="B1836" s="45" t="s">
        <v>62</v>
      </c>
    </row>
    <row r="1837" spans="1:2" x14ac:dyDescent="0.25">
      <c r="A1837" s="45">
        <v>18930</v>
      </c>
      <c r="B1837" s="45" t="s">
        <v>62</v>
      </c>
    </row>
    <row r="1838" spans="1:2" x14ac:dyDescent="0.25">
      <c r="A1838" s="45">
        <v>18931</v>
      </c>
      <c r="B1838" s="45" t="s">
        <v>62</v>
      </c>
    </row>
    <row r="1839" spans="1:2" x14ac:dyDescent="0.25">
      <c r="A1839" s="45">
        <v>18932</v>
      </c>
      <c r="B1839" s="45" t="s">
        <v>62</v>
      </c>
    </row>
    <row r="1840" spans="1:2" x14ac:dyDescent="0.25">
      <c r="A1840" s="45">
        <v>18933</v>
      </c>
      <c r="B1840" s="45" t="s">
        <v>62</v>
      </c>
    </row>
    <row r="1841" spans="1:2" x14ac:dyDescent="0.25">
      <c r="A1841" s="45">
        <v>18934</v>
      </c>
      <c r="B1841" s="45" t="s">
        <v>62</v>
      </c>
    </row>
    <row r="1842" spans="1:2" x14ac:dyDescent="0.25">
      <c r="A1842" s="45">
        <v>18935</v>
      </c>
      <c r="B1842" s="45" t="s">
        <v>62</v>
      </c>
    </row>
    <row r="1843" spans="1:2" x14ac:dyDescent="0.25">
      <c r="A1843" s="45">
        <v>18936</v>
      </c>
      <c r="B1843" s="45" t="s">
        <v>62</v>
      </c>
    </row>
    <row r="1844" spans="1:2" x14ac:dyDescent="0.25">
      <c r="A1844" s="45">
        <v>18938</v>
      </c>
      <c r="B1844" s="45" t="s">
        <v>62</v>
      </c>
    </row>
    <row r="1845" spans="1:2" x14ac:dyDescent="0.25">
      <c r="A1845" s="45">
        <v>18940</v>
      </c>
      <c r="B1845" s="45" t="s">
        <v>62</v>
      </c>
    </row>
    <row r="1846" spans="1:2" x14ac:dyDescent="0.25">
      <c r="A1846" s="45">
        <v>18942</v>
      </c>
      <c r="B1846" s="45" t="s">
        <v>62</v>
      </c>
    </row>
    <row r="1847" spans="1:2" x14ac:dyDescent="0.25">
      <c r="A1847" s="45">
        <v>18943</v>
      </c>
      <c r="B1847" s="45" t="s">
        <v>62</v>
      </c>
    </row>
    <row r="1848" spans="1:2" x14ac:dyDescent="0.25">
      <c r="A1848" s="45">
        <v>18944</v>
      </c>
      <c r="B1848" s="45" t="s">
        <v>62</v>
      </c>
    </row>
    <row r="1849" spans="1:2" x14ac:dyDescent="0.25">
      <c r="A1849" s="45">
        <v>18946</v>
      </c>
      <c r="B1849" s="45" t="s">
        <v>62</v>
      </c>
    </row>
    <row r="1850" spans="1:2" x14ac:dyDescent="0.25">
      <c r="A1850" s="45">
        <v>18947</v>
      </c>
      <c r="B1850" s="45" t="s">
        <v>62</v>
      </c>
    </row>
    <row r="1851" spans="1:2" x14ac:dyDescent="0.25">
      <c r="A1851" s="45">
        <v>18949</v>
      </c>
      <c r="B1851" s="45" t="s">
        <v>62</v>
      </c>
    </row>
    <row r="1852" spans="1:2" x14ac:dyDescent="0.25">
      <c r="A1852" s="45">
        <v>18950</v>
      </c>
      <c r="B1852" s="45" t="s">
        <v>62</v>
      </c>
    </row>
    <row r="1853" spans="1:2" x14ac:dyDescent="0.25">
      <c r="A1853" s="45">
        <v>18951</v>
      </c>
      <c r="B1853" s="45" t="s">
        <v>62</v>
      </c>
    </row>
    <row r="1854" spans="1:2" x14ac:dyDescent="0.25">
      <c r="A1854" s="45">
        <v>18953</v>
      </c>
      <c r="B1854" s="45" t="s">
        <v>62</v>
      </c>
    </row>
    <row r="1855" spans="1:2" x14ac:dyDescent="0.25">
      <c r="A1855" s="45">
        <v>18954</v>
      </c>
      <c r="B1855" s="45" t="s">
        <v>62</v>
      </c>
    </row>
    <row r="1856" spans="1:2" x14ac:dyDescent="0.25">
      <c r="A1856" s="45">
        <v>18955</v>
      </c>
      <c r="B1856" s="45" t="s">
        <v>62</v>
      </c>
    </row>
    <row r="1857" spans="1:2" x14ac:dyDescent="0.25">
      <c r="A1857" s="45">
        <v>18956</v>
      </c>
      <c r="B1857" s="45" t="s">
        <v>62</v>
      </c>
    </row>
    <row r="1858" spans="1:2" x14ac:dyDescent="0.25">
      <c r="A1858" s="45">
        <v>18957</v>
      </c>
      <c r="B1858" s="45" t="s">
        <v>62</v>
      </c>
    </row>
    <row r="1859" spans="1:2" x14ac:dyDescent="0.25">
      <c r="A1859" s="45">
        <v>18958</v>
      </c>
      <c r="B1859" s="45" t="s">
        <v>62</v>
      </c>
    </row>
    <row r="1860" spans="1:2" x14ac:dyDescent="0.25">
      <c r="A1860" s="45">
        <v>18960</v>
      </c>
      <c r="B1860" s="45" t="s">
        <v>62</v>
      </c>
    </row>
    <row r="1861" spans="1:2" x14ac:dyDescent="0.25">
      <c r="A1861" s="45">
        <v>18962</v>
      </c>
      <c r="B1861" s="45" t="s">
        <v>62</v>
      </c>
    </row>
    <row r="1862" spans="1:2" x14ac:dyDescent="0.25">
      <c r="A1862" s="45">
        <v>18963</v>
      </c>
      <c r="B1862" s="45" t="s">
        <v>62</v>
      </c>
    </row>
    <row r="1863" spans="1:2" x14ac:dyDescent="0.25">
      <c r="A1863" s="45">
        <v>18964</v>
      </c>
      <c r="B1863" s="45" t="s">
        <v>62</v>
      </c>
    </row>
    <row r="1864" spans="1:2" x14ac:dyDescent="0.25">
      <c r="A1864" s="45">
        <v>18966</v>
      </c>
      <c r="B1864" s="45" t="s">
        <v>62</v>
      </c>
    </row>
    <row r="1865" spans="1:2" x14ac:dyDescent="0.25">
      <c r="A1865" s="45">
        <v>18968</v>
      </c>
      <c r="B1865" s="45" t="s">
        <v>62</v>
      </c>
    </row>
    <row r="1866" spans="1:2" x14ac:dyDescent="0.25">
      <c r="A1866" s="45">
        <v>18969</v>
      </c>
      <c r="B1866" s="45" t="s">
        <v>62</v>
      </c>
    </row>
    <row r="1867" spans="1:2" x14ac:dyDescent="0.25">
      <c r="A1867" s="45">
        <v>18970</v>
      </c>
      <c r="B1867" s="45" t="s">
        <v>62</v>
      </c>
    </row>
    <row r="1868" spans="1:2" x14ac:dyDescent="0.25">
      <c r="A1868" s="45">
        <v>18971</v>
      </c>
      <c r="B1868" s="45" t="s">
        <v>62</v>
      </c>
    </row>
    <row r="1869" spans="1:2" x14ac:dyDescent="0.25">
      <c r="A1869" s="45">
        <v>18972</v>
      </c>
      <c r="B1869" s="45" t="s">
        <v>62</v>
      </c>
    </row>
    <row r="1870" spans="1:2" x14ac:dyDescent="0.25">
      <c r="A1870" s="45">
        <v>18974</v>
      </c>
      <c r="B1870" s="45" t="s">
        <v>62</v>
      </c>
    </row>
    <row r="1871" spans="1:2" x14ac:dyDescent="0.25">
      <c r="A1871" s="45">
        <v>18976</v>
      </c>
      <c r="B1871" s="45" t="s">
        <v>62</v>
      </c>
    </row>
    <row r="1872" spans="1:2" x14ac:dyDescent="0.25">
      <c r="A1872" s="45">
        <v>18977</v>
      </c>
      <c r="B1872" s="45" t="s">
        <v>62</v>
      </c>
    </row>
    <row r="1873" spans="1:2" x14ac:dyDescent="0.25">
      <c r="A1873" s="45">
        <v>18979</v>
      </c>
      <c r="B1873" s="45" t="s">
        <v>62</v>
      </c>
    </row>
    <row r="1874" spans="1:2" x14ac:dyDescent="0.25">
      <c r="A1874" s="45">
        <v>18980</v>
      </c>
      <c r="B1874" s="45" t="s">
        <v>62</v>
      </c>
    </row>
    <row r="1875" spans="1:2" x14ac:dyDescent="0.25">
      <c r="A1875" s="45">
        <v>18981</v>
      </c>
      <c r="B1875" s="45" t="s">
        <v>62</v>
      </c>
    </row>
    <row r="1876" spans="1:2" x14ac:dyDescent="0.25">
      <c r="A1876" s="45">
        <v>18991</v>
      </c>
      <c r="B1876" s="45" t="s">
        <v>62</v>
      </c>
    </row>
    <row r="1877" spans="1:2" x14ac:dyDescent="0.25">
      <c r="A1877" s="45">
        <v>19001</v>
      </c>
      <c r="B1877" s="45" t="s">
        <v>62</v>
      </c>
    </row>
    <row r="1878" spans="1:2" x14ac:dyDescent="0.25">
      <c r="A1878" s="45">
        <v>19002</v>
      </c>
      <c r="B1878" s="45" t="s">
        <v>62</v>
      </c>
    </row>
    <row r="1879" spans="1:2" x14ac:dyDescent="0.25">
      <c r="A1879" s="45">
        <v>19003</v>
      </c>
      <c r="B1879" s="45" t="s">
        <v>62</v>
      </c>
    </row>
    <row r="1880" spans="1:2" x14ac:dyDescent="0.25">
      <c r="A1880" s="45">
        <v>19004</v>
      </c>
      <c r="B1880" s="45" t="s">
        <v>62</v>
      </c>
    </row>
    <row r="1881" spans="1:2" x14ac:dyDescent="0.25">
      <c r="A1881" s="45">
        <v>19006</v>
      </c>
      <c r="B1881" s="45" t="s">
        <v>62</v>
      </c>
    </row>
    <row r="1882" spans="1:2" x14ac:dyDescent="0.25">
      <c r="A1882" s="45">
        <v>19007</v>
      </c>
      <c r="B1882" s="45" t="s">
        <v>62</v>
      </c>
    </row>
    <row r="1883" spans="1:2" x14ac:dyDescent="0.25">
      <c r="A1883" s="45">
        <v>19008</v>
      </c>
      <c r="B1883" s="45" t="s">
        <v>62</v>
      </c>
    </row>
    <row r="1884" spans="1:2" x14ac:dyDescent="0.25">
      <c r="A1884" s="45">
        <v>19009</v>
      </c>
      <c r="B1884" s="45" t="s">
        <v>62</v>
      </c>
    </row>
    <row r="1885" spans="1:2" x14ac:dyDescent="0.25">
      <c r="A1885" s="45">
        <v>19010</v>
      </c>
      <c r="B1885" s="45" t="s">
        <v>62</v>
      </c>
    </row>
    <row r="1886" spans="1:2" x14ac:dyDescent="0.25">
      <c r="A1886" s="45">
        <v>19012</v>
      </c>
      <c r="B1886" s="45" t="s">
        <v>62</v>
      </c>
    </row>
    <row r="1887" spans="1:2" x14ac:dyDescent="0.25">
      <c r="A1887" s="45">
        <v>19013</v>
      </c>
      <c r="B1887" s="45" t="s">
        <v>62</v>
      </c>
    </row>
    <row r="1888" spans="1:2" x14ac:dyDescent="0.25">
      <c r="A1888" s="45">
        <v>19014</v>
      </c>
      <c r="B1888" s="45" t="s">
        <v>62</v>
      </c>
    </row>
    <row r="1889" spans="1:2" x14ac:dyDescent="0.25">
      <c r="A1889" s="45">
        <v>19015</v>
      </c>
      <c r="B1889" s="45" t="s">
        <v>62</v>
      </c>
    </row>
    <row r="1890" spans="1:2" x14ac:dyDescent="0.25">
      <c r="A1890" s="45">
        <v>19016</v>
      </c>
      <c r="B1890" s="45" t="s">
        <v>62</v>
      </c>
    </row>
    <row r="1891" spans="1:2" x14ac:dyDescent="0.25">
      <c r="A1891" s="45">
        <v>19017</v>
      </c>
      <c r="B1891" s="45" t="s">
        <v>62</v>
      </c>
    </row>
    <row r="1892" spans="1:2" x14ac:dyDescent="0.25">
      <c r="A1892" s="45">
        <v>19018</v>
      </c>
      <c r="B1892" s="45" t="s">
        <v>62</v>
      </c>
    </row>
    <row r="1893" spans="1:2" x14ac:dyDescent="0.25">
      <c r="A1893" s="45">
        <v>19019</v>
      </c>
      <c r="B1893" s="45" t="s">
        <v>62</v>
      </c>
    </row>
    <row r="1894" spans="1:2" x14ac:dyDescent="0.25">
      <c r="A1894" s="45">
        <v>19020</v>
      </c>
      <c r="B1894" s="45" t="s">
        <v>62</v>
      </c>
    </row>
    <row r="1895" spans="1:2" x14ac:dyDescent="0.25">
      <c r="A1895" s="45">
        <v>19021</v>
      </c>
      <c r="B1895" s="45" t="s">
        <v>62</v>
      </c>
    </row>
    <row r="1896" spans="1:2" x14ac:dyDescent="0.25">
      <c r="A1896" s="45">
        <v>19022</v>
      </c>
      <c r="B1896" s="45" t="s">
        <v>62</v>
      </c>
    </row>
    <row r="1897" spans="1:2" x14ac:dyDescent="0.25">
      <c r="A1897" s="45">
        <v>19023</v>
      </c>
      <c r="B1897" s="45" t="s">
        <v>62</v>
      </c>
    </row>
    <row r="1898" spans="1:2" x14ac:dyDescent="0.25">
      <c r="A1898" s="45">
        <v>19025</v>
      </c>
      <c r="B1898" s="45" t="s">
        <v>62</v>
      </c>
    </row>
    <row r="1899" spans="1:2" x14ac:dyDescent="0.25">
      <c r="A1899" s="45">
        <v>19026</v>
      </c>
      <c r="B1899" s="45" t="s">
        <v>62</v>
      </c>
    </row>
    <row r="1900" spans="1:2" x14ac:dyDescent="0.25">
      <c r="A1900" s="45">
        <v>19027</v>
      </c>
      <c r="B1900" s="45" t="s">
        <v>62</v>
      </c>
    </row>
    <row r="1901" spans="1:2" x14ac:dyDescent="0.25">
      <c r="A1901" s="45">
        <v>19028</v>
      </c>
      <c r="B1901" s="45" t="s">
        <v>62</v>
      </c>
    </row>
    <row r="1902" spans="1:2" x14ac:dyDescent="0.25">
      <c r="A1902" s="45">
        <v>19029</v>
      </c>
      <c r="B1902" s="45" t="s">
        <v>62</v>
      </c>
    </row>
    <row r="1903" spans="1:2" x14ac:dyDescent="0.25">
      <c r="A1903" s="45">
        <v>19030</v>
      </c>
      <c r="B1903" s="45" t="s">
        <v>62</v>
      </c>
    </row>
    <row r="1904" spans="1:2" x14ac:dyDescent="0.25">
      <c r="A1904" s="45">
        <v>19031</v>
      </c>
      <c r="B1904" s="45" t="s">
        <v>62</v>
      </c>
    </row>
    <row r="1905" spans="1:2" x14ac:dyDescent="0.25">
      <c r="A1905" s="45">
        <v>19032</v>
      </c>
      <c r="B1905" s="45" t="s">
        <v>62</v>
      </c>
    </row>
    <row r="1906" spans="1:2" x14ac:dyDescent="0.25">
      <c r="A1906" s="45">
        <v>19033</v>
      </c>
      <c r="B1906" s="45" t="s">
        <v>62</v>
      </c>
    </row>
    <row r="1907" spans="1:2" x14ac:dyDescent="0.25">
      <c r="A1907" s="45">
        <v>19034</v>
      </c>
      <c r="B1907" s="45" t="s">
        <v>62</v>
      </c>
    </row>
    <row r="1908" spans="1:2" x14ac:dyDescent="0.25">
      <c r="A1908" s="45">
        <v>19035</v>
      </c>
      <c r="B1908" s="45" t="s">
        <v>62</v>
      </c>
    </row>
    <row r="1909" spans="1:2" x14ac:dyDescent="0.25">
      <c r="A1909" s="45">
        <v>19036</v>
      </c>
      <c r="B1909" s="45" t="s">
        <v>62</v>
      </c>
    </row>
    <row r="1910" spans="1:2" x14ac:dyDescent="0.25">
      <c r="A1910" s="45">
        <v>19037</v>
      </c>
      <c r="B1910" s="45" t="s">
        <v>62</v>
      </c>
    </row>
    <row r="1911" spans="1:2" x14ac:dyDescent="0.25">
      <c r="A1911" s="45">
        <v>19038</v>
      </c>
      <c r="B1911" s="45" t="s">
        <v>62</v>
      </c>
    </row>
    <row r="1912" spans="1:2" x14ac:dyDescent="0.25">
      <c r="A1912" s="45">
        <v>19039</v>
      </c>
      <c r="B1912" s="45" t="s">
        <v>62</v>
      </c>
    </row>
    <row r="1913" spans="1:2" x14ac:dyDescent="0.25">
      <c r="A1913" s="45">
        <v>19040</v>
      </c>
      <c r="B1913" s="45" t="s">
        <v>62</v>
      </c>
    </row>
    <row r="1914" spans="1:2" x14ac:dyDescent="0.25">
      <c r="A1914" s="45">
        <v>19041</v>
      </c>
      <c r="B1914" s="45" t="s">
        <v>62</v>
      </c>
    </row>
    <row r="1915" spans="1:2" x14ac:dyDescent="0.25">
      <c r="A1915" s="45">
        <v>19043</v>
      </c>
      <c r="B1915" s="45" t="s">
        <v>62</v>
      </c>
    </row>
    <row r="1916" spans="1:2" x14ac:dyDescent="0.25">
      <c r="A1916" s="45">
        <v>19044</v>
      </c>
      <c r="B1916" s="45" t="s">
        <v>62</v>
      </c>
    </row>
    <row r="1917" spans="1:2" x14ac:dyDescent="0.25">
      <c r="A1917" s="45">
        <v>19046</v>
      </c>
      <c r="B1917" s="45" t="s">
        <v>62</v>
      </c>
    </row>
    <row r="1918" spans="1:2" x14ac:dyDescent="0.25">
      <c r="A1918" s="45">
        <v>19047</v>
      </c>
      <c r="B1918" s="45" t="s">
        <v>62</v>
      </c>
    </row>
    <row r="1919" spans="1:2" x14ac:dyDescent="0.25">
      <c r="A1919" s="45">
        <v>19048</v>
      </c>
      <c r="B1919" s="45" t="s">
        <v>62</v>
      </c>
    </row>
    <row r="1920" spans="1:2" x14ac:dyDescent="0.25">
      <c r="A1920" s="45">
        <v>19049</v>
      </c>
      <c r="B1920" s="45" t="s">
        <v>62</v>
      </c>
    </row>
    <row r="1921" spans="1:2" x14ac:dyDescent="0.25">
      <c r="A1921" s="45">
        <v>19050</v>
      </c>
      <c r="B1921" s="45" t="s">
        <v>62</v>
      </c>
    </row>
    <row r="1922" spans="1:2" x14ac:dyDescent="0.25">
      <c r="A1922" s="45">
        <v>19052</v>
      </c>
      <c r="B1922" s="45" t="s">
        <v>62</v>
      </c>
    </row>
    <row r="1923" spans="1:2" x14ac:dyDescent="0.25">
      <c r="A1923" s="45">
        <v>19053</v>
      </c>
      <c r="B1923" s="45" t="s">
        <v>62</v>
      </c>
    </row>
    <row r="1924" spans="1:2" x14ac:dyDescent="0.25">
      <c r="A1924" s="45">
        <v>19054</v>
      </c>
      <c r="B1924" s="45" t="s">
        <v>62</v>
      </c>
    </row>
    <row r="1925" spans="1:2" x14ac:dyDescent="0.25">
      <c r="A1925" s="45">
        <v>19055</v>
      </c>
      <c r="B1925" s="45" t="s">
        <v>62</v>
      </c>
    </row>
    <row r="1926" spans="1:2" x14ac:dyDescent="0.25">
      <c r="A1926" s="45">
        <v>19056</v>
      </c>
      <c r="B1926" s="45" t="s">
        <v>62</v>
      </c>
    </row>
    <row r="1927" spans="1:2" x14ac:dyDescent="0.25">
      <c r="A1927" s="45">
        <v>19057</v>
      </c>
      <c r="B1927" s="45" t="s">
        <v>62</v>
      </c>
    </row>
    <row r="1928" spans="1:2" x14ac:dyDescent="0.25">
      <c r="A1928" s="45">
        <v>19058</v>
      </c>
      <c r="B1928" s="45" t="s">
        <v>62</v>
      </c>
    </row>
    <row r="1929" spans="1:2" x14ac:dyDescent="0.25">
      <c r="A1929" s="45">
        <v>19059</v>
      </c>
      <c r="B1929" s="45" t="s">
        <v>62</v>
      </c>
    </row>
    <row r="1930" spans="1:2" x14ac:dyDescent="0.25">
      <c r="A1930" s="45">
        <v>19060</v>
      </c>
      <c r="B1930" s="45" t="s">
        <v>62</v>
      </c>
    </row>
    <row r="1931" spans="1:2" x14ac:dyDescent="0.25">
      <c r="A1931" s="45">
        <v>19061</v>
      </c>
      <c r="B1931" s="45" t="s">
        <v>62</v>
      </c>
    </row>
    <row r="1932" spans="1:2" x14ac:dyDescent="0.25">
      <c r="A1932" s="45">
        <v>19063</v>
      </c>
      <c r="B1932" s="45" t="s">
        <v>62</v>
      </c>
    </row>
    <row r="1933" spans="1:2" x14ac:dyDescent="0.25">
      <c r="A1933" s="45">
        <v>19064</v>
      </c>
      <c r="B1933" s="45" t="s">
        <v>62</v>
      </c>
    </row>
    <row r="1934" spans="1:2" x14ac:dyDescent="0.25">
      <c r="A1934" s="45">
        <v>19065</v>
      </c>
      <c r="B1934" s="45" t="s">
        <v>62</v>
      </c>
    </row>
    <row r="1935" spans="1:2" x14ac:dyDescent="0.25">
      <c r="A1935" s="45">
        <v>19066</v>
      </c>
      <c r="B1935" s="45" t="s">
        <v>62</v>
      </c>
    </row>
    <row r="1936" spans="1:2" x14ac:dyDescent="0.25">
      <c r="A1936" s="45">
        <v>19067</v>
      </c>
      <c r="B1936" s="45" t="s">
        <v>62</v>
      </c>
    </row>
    <row r="1937" spans="1:2" x14ac:dyDescent="0.25">
      <c r="A1937" s="45">
        <v>19070</v>
      </c>
      <c r="B1937" s="45" t="s">
        <v>62</v>
      </c>
    </row>
    <row r="1938" spans="1:2" x14ac:dyDescent="0.25">
      <c r="A1938" s="45">
        <v>19072</v>
      </c>
      <c r="B1938" s="45" t="s">
        <v>62</v>
      </c>
    </row>
    <row r="1939" spans="1:2" x14ac:dyDescent="0.25">
      <c r="A1939" s="45">
        <v>19073</v>
      </c>
      <c r="B1939" s="45" t="s">
        <v>62</v>
      </c>
    </row>
    <row r="1940" spans="1:2" x14ac:dyDescent="0.25">
      <c r="A1940" s="45">
        <v>19074</v>
      </c>
      <c r="B1940" s="45" t="s">
        <v>62</v>
      </c>
    </row>
    <row r="1941" spans="1:2" x14ac:dyDescent="0.25">
      <c r="A1941" s="45">
        <v>19075</v>
      </c>
      <c r="B1941" s="45" t="s">
        <v>62</v>
      </c>
    </row>
    <row r="1942" spans="1:2" x14ac:dyDescent="0.25">
      <c r="A1942" s="45">
        <v>19076</v>
      </c>
      <c r="B1942" s="45" t="s">
        <v>62</v>
      </c>
    </row>
    <row r="1943" spans="1:2" x14ac:dyDescent="0.25">
      <c r="A1943" s="45">
        <v>19078</v>
      </c>
      <c r="B1943" s="45" t="s">
        <v>62</v>
      </c>
    </row>
    <row r="1944" spans="1:2" x14ac:dyDescent="0.25">
      <c r="A1944" s="45">
        <v>19079</v>
      </c>
      <c r="B1944" s="45" t="s">
        <v>62</v>
      </c>
    </row>
    <row r="1945" spans="1:2" x14ac:dyDescent="0.25">
      <c r="A1945" s="45">
        <v>19080</v>
      </c>
      <c r="B1945" s="45" t="s">
        <v>62</v>
      </c>
    </row>
    <row r="1946" spans="1:2" x14ac:dyDescent="0.25">
      <c r="A1946" s="45">
        <v>19081</v>
      </c>
      <c r="B1946" s="45" t="s">
        <v>62</v>
      </c>
    </row>
    <row r="1947" spans="1:2" x14ac:dyDescent="0.25">
      <c r="A1947" s="45">
        <v>19082</v>
      </c>
      <c r="B1947" s="45" t="s">
        <v>62</v>
      </c>
    </row>
    <row r="1948" spans="1:2" x14ac:dyDescent="0.25">
      <c r="A1948" s="45">
        <v>19083</v>
      </c>
      <c r="B1948" s="45" t="s">
        <v>62</v>
      </c>
    </row>
    <row r="1949" spans="1:2" x14ac:dyDescent="0.25">
      <c r="A1949" s="45">
        <v>19085</v>
      </c>
      <c r="B1949" s="45" t="s">
        <v>62</v>
      </c>
    </row>
    <row r="1950" spans="1:2" x14ac:dyDescent="0.25">
      <c r="A1950" s="45">
        <v>19086</v>
      </c>
      <c r="B1950" s="45" t="s">
        <v>62</v>
      </c>
    </row>
    <row r="1951" spans="1:2" x14ac:dyDescent="0.25">
      <c r="A1951" s="45">
        <v>19087</v>
      </c>
      <c r="B1951" s="45" t="s">
        <v>62</v>
      </c>
    </row>
    <row r="1952" spans="1:2" x14ac:dyDescent="0.25">
      <c r="A1952" s="45">
        <v>19088</v>
      </c>
      <c r="B1952" s="45" t="s">
        <v>62</v>
      </c>
    </row>
    <row r="1953" spans="1:2" x14ac:dyDescent="0.25">
      <c r="A1953" s="45">
        <v>19089</v>
      </c>
      <c r="B1953" s="45" t="s">
        <v>62</v>
      </c>
    </row>
    <row r="1954" spans="1:2" x14ac:dyDescent="0.25">
      <c r="A1954" s="45">
        <v>19090</v>
      </c>
      <c r="B1954" s="45" t="s">
        <v>62</v>
      </c>
    </row>
    <row r="1955" spans="1:2" x14ac:dyDescent="0.25">
      <c r="A1955" s="45">
        <v>19091</v>
      </c>
      <c r="B1955" s="45" t="s">
        <v>62</v>
      </c>
    </row>
    <row r="1956" spans="1:2" x14ac:dyDescent="0.25">
      <c r="A1956" s="45">
        <v>19092</v>
      </c>
      <c r="B1956" s="45" t="s">
        <v>62</v>
      </c>
    </row>
    <row r="1957" spans="1:2" x14ac:dyDescent="0.25">
      <c r="A1957" s="45">
        <v>19093</v>
      </c>
      <c r="B1957" s="45" t="s">
        <v>62</v>
      </c>
    </row>
    <row r="1958" spans="1:2" x14ac:dyDescent="0.25">
      <c r="A1958" s="45">
        <v>19094</v>
      </c>
      <c r="B1958" s="45" t="s">
        <v>62</v>
      </c>
    </row>
    <row r="1959" spans="1:2" x14ac:dyDescent="0.25">
      <c r="A1959" s="45">
        <v>19095</v>
      </c>
      <c r="B1959" s="45" t="s">
        <v>62</v>
      </c>
    </row>
    <row r="1960" spans="1:2" x14ac:dyDescent="0.25">
      <c r="A1960" s="45">
        <v>19096</v>
      </c>
      <c r="B1960" s="45" t="s">
        <v>62</v>
      </c>
    </row>
    <row r="1961" spans="1:2" x14ac:dyDescent="0.25">
      <c r="A1961" s="45">
        <v>19098</v>
      </c>
      <c r="B1961" s="45" t="s">
        <v>62</v>
      </c>
    </row>
    <row r="1962" spans="1:2" x14ac:dyDescent="0.25">
      <c r="A1962" s="45">
        <v>19099</v>
      </c>
      <c r="B1962" s="45" t="s">
        <v>62</v>
      </c>
    </row>
    <row r="1963" spans="1:2" x14ac:dyDescent="0.25">
      <c r="A1963" s="45">
        <v>19101</v>
      </c>
      <c r="B1963" s="45" t="s">
        <v>62</v>
      </c>
    </row>
    <row r="1964" spans="1:2" x14ac:dyDescent="0.25">
      <c r="A1964" s="45">
        <v>19102</v>
      </c>
      <c r="B1964" s="45" t="s">
        <v>62</v>
      </c>
    </row>
    <row r="1965" spans="1:2" x14ac:dyDescent="0.25">
      <c r="A1965" s="45">
        <v>19103</v>
      </c>
      <c r="B1965" s="45" t="s">
        <v>62</v>
      </c>
    </row>
    <row r="1966" spans="1:2" x14ac:dyDescent="0.25">
      <c r="A1966" s="45">
        <v>19104</v>
      </c>
      <c r="B1966" s="45" t="s">
        <v>62</v>
      </c>
    </row>
    <row r="1967" spans="1:2" x14ac:dyDescent="0.25">
      <c r="A1967" s="45">
        <v>19105</v>
      </c>
      <c r="B1967" s="45" t="s">
        <v>62</v>
      </c>
    </row>
    <row r="1968" spans="1:2" x14ac:dyDescent="0.25">
      <c r="A1968" s="45">
        <v>19106</v>
      </c>
      <c r="B1968" s="45" t="s">
        <v>62</v>
      </c>
    </row>
    <row r="1969" spans="1:2" x14ac:dyDescent="0.25">
      <c r="A1969" s="45">
        <v>19107</v>
      </c>
      <c r="B1969" s="45" t="s">
        <v>62</v>
      </c>
    </row>
    <row r="1970" spans="1:2" x14ac:dyDescent="0.25">
      <c r="A1970" s="45">
        <v>19108</v>
      </c>
      <c r="B1970" s="45" t="s">
        <v>62</v>
      </c>
    </row>
    <row r="1971" spans="1:2" x14ac:dyDescent="0.25">
      <c r="A1971" s="45">
        <v>19109</v>
      </c>
      <c r="B1971" s="45" t="s">
        <v>62</v>
      </c>
    </row>
    <row r="1972" spans="1:2" x14ac:dyDescent="0.25">
      <c r="A1972" s="45">
        <v>19110</v>
      </c>
      <c r="B1972" s="45" t="s">
        <v>62</v>
      </c>
    </row>
    <row r="1973" spans="1:2" x14ac:dyDescent="0.25">
      <c r="A1973" s="45">
        <v>19111</v>
      </c>
      <c r="B1973" s="45" t="s">
        <v>62</v>
      </c>
    </row>
    <row r="1974" spans="1:2" x14ac:dyDescent="0.25">
      <c r="A1974" s="45">
        <v>19112</v>
      </c>
      <c r="B1974" s="45" t="s">
        <v>62</v>
      </c>
    </row>
    <row r="1975" spans="1:2" x14ac:dyDescent="0.25">
      <c r="A1975" s="45">
        <v>19113</v>
      </c>
      <c r="B1975" s="45" t="s">
        <v>62</v>
      </c>
    </row>
    <row r="1976" spans="1:2" x14ac:dyDescent="0.25">
      <c r="A1976" s="45">
        <v>19114</v>
      </c>
      <c r="B1976" s="45" t="s">
        <v>62</v>
      </c>
    </row>
    <row r="1977" spans="1:2" x14ac:dyDescent="0.25">
      <c r="A1977" s="45">
        <v>19115</v>
      </c>
      <c r="B1977" s="45" t="s">
        <v>62</v>
      </c>
    </row>
    <row r="1978" spans="1:2" x14ac:dyDescent="0.25">
      <c r="A1978" s="45">
        <v>19116</v>
      </c>
      <c r="B1978" s="45" t="s">
        <v>62</v>
      </c>
    </row>
    <row r="1979" spans="1:2" x14ac:dyDescent="0.25">
      <c r="A1979" s="45">
        <v>19118</v>
      </c>
      <c r="B1979" s="45" t="s">
        <v>62</v>
      </c>
    </row>
    <row r="1980" spans="1:2" x14ac:dyDescent="0.25">
      <c r="A1980" s="45">
        <v>19119</v>
      </c>
      <c r="B1980" s="45" t="s">
        <v>62</v>
      </c>
    </row>
    <row r="1981" spans="1:2" x14ac:dyDescent="0.25">
      <c r="A1981" s="45">
        <v>19120</v>
      </c>
      <c r="B1981" s="45" t="s">
        <v>62</v>
      </c>
    </row>
    <row r="1982" spans="1:2" x14ac:dyDescent="0.25">
      <c r="A1982" s="45">
        <v>19121</v>
      </c>
      <c r="B1982" s="45" t="s">
        <v>62</v>
      </c>
    </row>
    <row r="1983" spans="1:2" x14ac:dyDescent="0.25">
      <c r="A1983" s="45">
        <v>19122</v>
      </c>
      <c r="B1983" s="45" t="s">
        <v>62</v>
      </c>
    </row>
    <row r="1984" spans="1:2" x14ac:dyDescent="0.25">
      <c r="A1984" s="45">
        <v>19123</v>
      </c>
      <c r="B1984" s="45" t="s">
        <v>62</v>
      </c>
    </row>
    <row r="1985" spans="1:2" x14ac:dyDescent="0.25">
      <c r="A1985" s="45">
        <v>19124</v>
      </c>
      <c r="B1985" s="45" t="s">
        <v>62</v>
      </c>
    </row>
    <row r="1986" spans="1:2" x14ac:dyDescent="0.25">
      <c r="A1986" s="45">
        <v>19125</v>
      </c>
      <c r="B1986" s="45" t="s">
        <v>62</v>
      </c>
    </row>
    <row r="1987" spans="1:2" x14ac:dyDescent="0.25">
      <c r="A1987" s="45">
        <v>19126</v>
      </c>
      <c r="B1987" s="45" t="s">
        <v>62</v>
      </c>
    </row>
    <row r="1988" spans="1:2" x14ac:dyDescent="0.25">
      <c r="A1988" s="45">
        <v>19127</v>
      </c>
      <c r="B1988" s="45" t="s">
        <v>62</v>
      </c>
    </row>
    <row r="1989" spans="1:2" x14ac:dyDescent="0.25">
      <c r="A1989" s="45">
        <v>19128</v>
      </c>
      <c r="B1989" s="45" t="s">
        <v>62</v>
      </c>
    </row>
    <row r="1990" spans="1:2" x14ac:dyDescent="0.25">
      <c r="A1990" s="45">
        <v>19129</v>
      </c>
      <c r="B1990" s="45" t="s">
        <v>62</v>
      </c>
    </row>
    <row r="1991" spans="1:2" x14ac:dyDescent="0.25">
      <c r="A1991" s="45">
        <v>19130</v>
      </c>
      <c r="B1991" s="45" t="s">
        <v>62</v>
      </c>
    </row>
    <row r="1992" spans="1:2" x14ac:dyDescent="0.25">
      <c r="A1992" s="45">
        <v>19131</v>
      </c>
      <c r="B1992" s="45" t="s">
        <v>62</v>
      </c>
    </row>
    <row r="1993" spans="1:2" x14ac:dyDescent="0.25">
      <c r="A1993" s="45">
        <v>19132</v>
      </c>
      <c r="B1993" s="45" t="s">
        <v>62</v>
      </c>
    </row>
    <row r="1994" spans="1:2" x14ac:dyDescent="0.25">
      <c r="A1994" s="45">
        <v>19133</v>
      </c>
      <c r="B1994" s="45" t="s">
        <v>62</v>
      </c>
    </row>
    <row r="1995" spans="1:2" x14ac:dyDescent="0.25">
      <c r="A1995" s="45">
        <v>19134</v>
      </c>
      <c r="B1995" s="45" t="s">
        <v>62</v>
      </c>
    </row>
    <row r="1996" spans="1:2" x14ac:dyDescent="0.25">
      <c r="A1996" s="45">
        <v>19135</v>
      </c>
      <c r="B1996" s="45" t="s">
        <v>62</v>
      </c>
    </row>
    <row r="1997" spans="1:2" x14ac:dyDescent="0.25">
      <c r="A1997" s="45">
        <v>19136</v>
      </c>
      <c r="B1997" s="45" t="s">
        <v>62</v>
      </c>
    </row>
    <row r="1998" spans="1:2" x14ac:dyDescent="0.25">
      <c r="A1998" s="45">
        <v>19137</v>
      </c>
      <c r="B1998" s="45" t="s">
        <v>62</v>
      </c>
    </row>
    <row r="1999" spans="1:2" x14ac:dyDescent="0.25">
      <c r="A1999" s="45">
        <v>19138</v>
      </c>
      <c r="B1999" s="45" t="s">
        <v>62</v>
      </c>
    </row>
    <row r="2000" spans="1:2" x14ac:dyDescent="0.25">
      <c r="A2000" s="45">
        <v>19139</v>
      </c>
      <c r="B2000" s="45" t="s">
        <v>62</v>
      </c>
    </row>
    <row r="2001" spans="1:2" x14ac:dyDescent="0.25">
      <c r="A2001" s="45">
        <v>19140</v>
      </c>
      <c r="B2001" s="45" t="s">
        <v>62</v>
      </c>
    </row>
    <row r="2002" spans="1:2" x14ac:dyDescent="0.25">
      <c r="A2002" s="45">
        <v>19141</v>
      </c>
      <c r="B2002" s="45" t="s">
        <v>62</v>
      </c>
    </row>
    <row r="2003" spans="1:2" x14ac:dyDescent="0.25">
      <c r="A2003" s="45">
        <v>19142</v>
      </c>
      <c r="B2003" s="45" t="s">
        <v>62</v>
      </c>
    </row>
    <row r="2004" spans="1:2" x14ac:dyDescent="0.25">
      <c r="A2004" s="45">
        <v>19143</v>
      </c>
      <c r="B2004" s="45" t="s">
        <v>62</v>
      </c>
    </row>
    <row r="2005" spans="1:2" x14ac:dyDescent="0.25">
      <c r="A2005" s="45">
        <v>19144</v>
      </c>
      <c r="B2005" s="45" t="s">
        <v>62</v>
      </c>
    </row>
    <row r="2006" spans="1:2" x14ac:dyDescent="0.25">
      <c r="A2006" s="45">
        <v>19145</v>
      </c>
      <c r="B2006" s="45" t="s">
        <v>62</v>
      </c>
    </row>
    <row r="2007" spans="1:2" x14ac:dyDescent="0.25">
      <c r="A2007" s="45">
        <v>19146</v>
      </c>
      <c r="B2007" s="45" t="s">
        <v>62</v>
      </c>
    </row>
    <row r="2008" spans="1:2" x14ac:dyDescent="0.25">
      <c r="A2008" s="45">
        <v>19147</v>
      </c>
      <c r="B2008" s="45" t="s">
        <v>62</v>
      </c>
    </row>
    <row r="2009" spans="1:2" x14ac:dyDescent="0.25">
      <c r="A2009" s="45">
        <v>19148</v>
      </c>
      <c r="B2009" s="45" t="s">
        <v>62</v>
      </c>
    </row>
    <row r="2010" spans="1:2" x14ac:dyDescent="0.25">
      <c r="A2010" s="45">
        <v>19149</v>
      </c>
      <c r="B2010" s="45" t="s">
        <v>62</v>
      </c>
    </row>
    <row r="2011" spans="1:2" x14ac:dyDescent="0.25">
      <c r="A2011" s="45">
        <v>19150</v>
      </c>
      <c r="B2011" s="45" t="s">
        <v>62</v>
      </c>
    </row>
    <row r="2012" spans="1:2" x14ac:dyDescent="0.25">
      <c r="A2012" s="45">
        <v>19151</v>
      </c>
      <c r="B2012" s="45" t="s">
        <v>62</v>
      </c>
    </row>
    <row r="2013" spans="1:2" x14ac:dyDescent="0.25">
      <c r="A2013" s="45">
        <v>19152</v>
      </c>
      <c r="B2013" s="45" t="s">
        <v>62</v>
      </c>
    </row>
    <row r="2014" spans="1:2" x14ac:dyDescent="0.25">
      <c r="A2014" s="45">
        <v>19153</v>
      </c>
      <c r="B2014" s="45" t="s">
        <v>62</v>
      </c>
    </row>
    <row r="2015" spans="1:2" x14ac:dyDescent="0.25">
      <c r="A2015" s="45">
        <v>19154</v>
      </c>
      <c r="B2015" s="45" t="s">
        <v>62</v>
      </c>
    </row>
    <row r="2016" spans="1:2" x14ac:dyDescent="0.25">
      <c r="A2016" s="45">
        <v>19155</v>
      </c>
      <c r="B2016" s="45" t="s">
        <v>62</v>
      </c>
    </row>
    <row r="2017" spans="1:2" x14ac:dyDescent="0.25">
      <c r="A2017" s="45">
        <v>19160</v>
      </c>
      <c r="B2017" s="45" t="s">
        <v>62</v>
      </c>
    </row>
    <row r="2018" spans="1:2" x14ac:dyDescent="0.25">
      <c r="A2018" s="45">
        <v>19161</v>
      </c>
      <c r="B2018" s="45" t="s">
        <v>62</v>
      </c>
    </row>
    <row r="2019" spans="1:2" x14ac:dyDescent="0.25">
      <c r="A2019" s="45">
        <v>19162</v>
      </c>
      <c r="B2019" s="45" t="s">
        <v>62</v>
      </c>
    </row>
    <row r="2020" spans="1:2" x14ac:dyDescent="0.25">
      <c r="A2020" s="45">
        <v>19170</v>
      </c>
      <c r="B2020" s="45" t="s">
        <v>62</v>
      </c>
    </row>
    <row r="2021" spans="1:2" x14ac:dyDescent="0.25">
      <c r="A2021" s="45">
        <v>19171</v>
      </c>
      <c r="B2021" s="45" t="s">
        <v>62</v>
      </c>
    </row>
    <row r="2022" spans="1:2" x14ac:dyDescent="0.25">
      <c r="A2022" s="45">
        <v>19172</v>
      </c>
      <c r="B2022" s="45" t="s">
        <v>62</v>
      </c>
    </row>
    <row r="2023" spans="1:2" x14ac:dyDescent="0.25">
      <c r="A2023" s="45">
        <v>19173</v>
      </c>
      <c r="B2023" s="45" t="s">
        <v>62</v>
      </c>
    </row>
    <row r="2024" spans="1:2" x14ac:dyDescent="0.25">
      <c r="A2024" s="45">
        <v>19175</v>
      </c>
      <c r="B2024" s="45" t="s">
        <v>62</v>
      </c>
    </row>
    <row r="2025" spans="1:2" x14ac:dyDescent="0.25">
      <c r="A2025" s="45">
        <v>19176</v>
      </c>
      <c r="B2025" s="45" t="s">
        <v>62</v>
      </c>
    </row>
    <row r="2026" spans="1:2" x14ac:dyDescent="0.25">
      <c r="A2026" s="45">
        <v>19177</v>
      </c>
      <c r="B2026" s="45" t="s">
        <v>62</v>
      </c>
    </row>
    <row r="2027" spans="1:2" x14ac:dyDescent="0.25">
      <c r="A2027" s="45">
        <v>19178</v>
      </c>
      <c r="B2027" s="45" t="s">
        <v>62</v>
      </c>
    </row>
    <row r="2028" spans="1:2" x14ac:dyDescent="0.25">
      <c r="A2028" s="45">
        <v>19179</v>
      </c>
      <c r="B2028" s="45" t="s">
        <v>62</v>
      </c>
    </row>
    <row r="2029" spans="1:2" x14ac:dyDescent="0.25">
      <c r="A2029" s="45">
        <v>19181</v>
      </c>
      <c r="B2029" s="45" t="s">
        <v>62</v>
      </c>
    </row>
    <row r="2030" spans="1:2" x14ac:dyDescent="0.25">
      <c r="A2030" s="45">
        <v>19182</v>
      </c>
      <c r="B2030" s="45" t="s">
        <v>62</v>
      </c>
    </row>
    <row r="2031" spans="1:2" x14ac:dyDescent="0.25">
      <c r="A2031" s="45">
        <v>19183</v>
      </c>
      <c r="B2031" s="45" t="s">
        <v>62</v>
      </c>
    </row>
    <row r="2032" spans="1:2" x14ac:dyDescent="0.25">
      <c r="A2032" s="45">
        <v>19184</v>
      </c>
      <c r="B2032" s="45" t="s">
        <v>62</v>
      </c>
    </row>
    <row r="2033" spans="1:2" x14ac:dyDescent="0.25">
      <c r="A2033" s="45">
        <v>19185</v>
      </c>
      <c r="B2033" s="45" t="s">
        <v>62</v>
      </c>
    </row>
    <row r="2034" spans="1:2" x14ac:dyDescent="0.25">
      <c r="A2034" s="45">
        <v>19187</v>
      </c>
      <c r="B2034" s="45" t="s">
        <v>62</v>
      </c>
    </row>
    <row r="2035" spans="1:2" x14ac:dyDescent="0.25">
      <c r="A2035" s="45">
        <v>19188</v>
      </c>
      <c r="B2035" s="45" t="s">
        <v>62</v>
      </c>
    </row>
    <row r="2036" spans="1:2" x14ac:dyDescent="0.25">
      <c r="A2036" s="45">
        <v>19190</v>
      </c>
      <c r="B2036" s="45" t="s">
        <v>62</v>
      </c>
    </row>
    <row r="2037" spans="1:2" x14ac:dyDescent="0.25">
      <c r="A2037" s="45">
        <v>19191</v>
      </c>
      <c r="B2037" s="45" t="s">
        <v>62</v>
      </c>
    </row>
    <row r="2038" spans="1:2" x14ac:dyDescent="0.25">
      <c r="A2038" s="45">
        <v>19192</v>
      </c>
      <c r="B2038" s="45" t="s">
        <v>62</v>
      </c>
    </row>
    <row r="2039" spans="1:2" x14ac:dyDescent="0.25">
      <c r="A2039" s="45">
        <v>19193</v>
      </c>
      <c r="B2039" s="45" t="s">
        <v>62</v>
      </c>
    </row>
    <row r="2040" spans="1:2" x14ac:dyDescent="0.25">
      <c r="A2040" s="45">
        <v>19194</v>
      </c>
      <c r="B2040" s="45" t="s">
        <v>62</v>
      </c>
    </row>
    <row r="2041" spans="1:2" x14ac:dyDescent="0.25">
      <c r="A2041" s="45">
        <v>19195</v>
      </c>
      <c r="B2041" s="45" t="s">
        <v>62</v>
      </c>
    </row>
    <row r="2042" spans="1:2" x14ac:dyDescent="0.25">
      <c r="A2042" s="45">
        <v>19196</v>
      </c>
      <c r="B2042" s="45" t="s">
        <v>62</v>
      </c>
    </row>
    <row r="2043" spans="1:2" x14ac:dyDescent="0.25">
      <c r="A2043" s="45">
        <v>19197</v>
      </c>
      <c r="B2043" s="45" t="s">
        <v>62</v>
      </c>
    </row>
    <row r="2044" spans="1:2" x14ac:dyDescent="0.25">
      <c r="A2044" s="45">
        <v>19244</v>
      </c>
      <c r="B2044" s="45" t="s">
        <v>62</v>
      </c>
    </row>
    <row r="2045" spans="1:2" x14ac:dyDescent="0.25">
      <c r="A2045" s="45">
        <v>19255</v>
      </c>
      <c r="B2045" s="45" t="s">
        <v>62</v>
      </c>
    </row>
    <row r="2046" spans="1:2" x14ac:dyDescent="0.25">
      <c r="A2046" s="45">
        <v>19301</v>
      </c>
      <c r="B2046" s="45" t="s">
        <v>62</v>
      </c>
    </row>
    <row r="2047" spans="1:2" x14ac:dyDescent="0.25">
      <c r="A2047" s="45">
        <v>19310</v>
      </c>
      <c r="B2047" s="45" t="s">
        <v>62</v>
      </c>
    </row>
    <row r="2048" spans="1:2" x14ac:dyDescent="0.25">
      <c r="A2048" s="45">
        <v>19311</v>
      </c>
      <c r="B2048" s="45" t="s">
        <v>62</v>
      </c>
    </row>
    <row r="2049" spans="1:2" x14ac:dyDescent="0.25">
      <c r="A2049" s="45">
        <v>19312</v>
      </c>
      <c r="B2049" s="45" t="s">
        <v>62</v>
      </c>
    </row>
    <row r="2050" spans="1:2" x14ac:dyDescent="0.25">
      <c r="A2050" s="45">
        <v>19316</v>
      </c>
      <c r="B2050" s="45" t="s">
        <v>62</v>
      </c>
    </row>
    <row r="2051" spans="1:2" x14ac:dyDescent="0.25">
      <c r="A2051" s="45">
        <v>19317</v>
      </c>
      <c r="B2051" s="45" t="s">
        <v>62</v>
      </c>
    </row>
    <row r="2052" spans="1:2" x14ac:dyDescent="0.25">
      <c r="A2052" s="45">
        <v>19318</v>
      </c>
      <c r="B2052" s="45" t="s">
        <v>62</v>
      </c>
    </row>
    <row r="2053" spans="1:2" x14ac:dyDescent="0.25">
      <c r="A2053" s="45">
        <v>19319</v>
      </c>
      <c r="B2053" s="45" t="s">
        <v>62</v>
      </c>
    </row>
    <row r="2054" spans="1:2" x14ac:dyDescent="0.25">
      <c r="A2054" s="45">
        <v>19320</v>
      </c>
      <c r="B2054" s="45" t="s">
        <v>62</v>
      </c>
    </row>
    <row r="2055" spans="1:2" x14ac:dyDescent="0.25">
      <c r="A2055" s="45">
        <v>19330</v>
      </c>
      <c r="B2055" s="45" t="s">
        <v>62</v>
      </c>
    </row>
    <row r="2056" spans="1:2" x14ac:dyDescent="0.25">
      <c r="A2056" s="45">
        <v>19331</v>
      </c>
      <c r="B2056" s="45" t="s">
        <v>62</v>
      </c>
    </row>
    <row r="2057" spans="1:2" x14ac:dyDescent="0.25">
      <c r="A2057" s="45">
        <v>19333</v>
      </c>
      <c r="B2057" s="45" t="s">
        <v>62</v>
      </c>
    </row>
    <row r="2058" spans="1:2" x14ac:dyDescent="0.25">
      <c r="A2058" s="45">
        <v>19335</v>
      </c>
      <c r="B2058" s="45" t="s">
        <v>62</v>
      </c>
    </row>
    <row r="2059" spans="1:2" x14ac:dyDescent="0.25">
      <c r="A2059" s="45">
        <v>19339</v>
      </c>
      <c r="B2059" s="45" t="s">
        <v>62</v>
      </c>
    </row>
    <row r="2060" spans="1:2" x14ac:dyDescent="0.25">
      <c r="A2060" s="45">
        <v>19340</v>
      </c>
      <c r="B2060" s="45" t="s">
        <v>62</v>
      </c>
    </row>
    <row r="2061" spans="1:2" x14ac:dyDescent="0.25">
      <c r="A2061" s="45">
        <v>19341</v>
      </c>
      <c r="B2061" s="45" t="s">
        <v>62</v>
      </c>
    </row>
    <row r="2062" spans="1:2" x14ac:dyDescent="0.25">
      <c r="A2062" s="45">
        <v>19342</v>
      </c>
      <c r="B2062" s="45" t="s">
        <v>62</v>
      </c>
    </row>
    <row r="2063" spans="1:2" x14ac:dyDescent="0.25">
      <c r="A2063" s="45">
        <v>19343</v>
      </c>
      <c r="B2063" s="45" t="s">
        <v>62</v>
      </c>
    </row>
    <row r="2064" spans="1:2" x14ac:dyDescent="0.25">
      <c r="A2064" s="45">
        <v>19344</v>
      </c>
      <c r="B2064" s="45" t="s">
        <v>62</v>
      </c>
    </row>
    <row r="2065" spans="1:2" x14ac:dyDescent="0.25">
      <c r="A2065" s="45">
        <v>19345</v>
      </c>
      <c r="B2065" s="45" t="s">
        <v>62</v>
      </c>
    </row>
    <row r="2066" spans="1:2" x14ac:dyDescent="0.25">
      <c r="A2066" s="45">
        <v>19346</v>
      </c>
      <c r="B2066" s="45" t="s">
        <v>62</v>
      </c>
    </row>
    <row r="2067" spans="1:2" x14ac:dyDescent="0.25">
      <c r="A2067" s="45">
        <v>19347</v>
      </c>
      <c r="B2067" s="45" t="s">
        <v>62</v>
      </c>
    </row>
    <row r="2068" spans="1:2" x14ac:dyDescent="0.25">
      <c r="A2068" s="45">
        <v>19348</v>
      </c>
      <c r="B2068" s="45" t="s">
        <v>62</v>
      </c>
    </row>
    <row r="2069" spans="1:2" x14ac:dyDescent="0.25">
      <c r="A2069" s="45">
        <v>19350</v>
      </c>
      <c r="B2069" s="45" t="s">
        <v>62</v>
      </c>
    </row>
    <row r="2070" spans="1:2" x14ac:dyDescent="0.25">
      <c r="A2070" s="45">
        <v>19351</v>
      </c>
      <c r="B2070" s="45" t="s">
        <v>62</v>
      </c>
    </row>
    <row r="2071" spans="1:2" x14ac:dyDescent="0.25">
      <c r="A2071" s="45">
        <v>19352</v>
      </c>
      <c r="B2071" s="45" t="s">
        <v>62</v>
      </c>
    </row>
    <row r="2072" spans="1:2" x14ac:dyDescent="0.25">
      <c r="A2072" s="45">
        <v>19353</v>
      </c>
      <c r="B2072" s="45" t="s">
        <v>62</v>
      </c>
    </row>
    <row r="2073" spans="1:2" x14ac:dyDescent="0.25">
      <c r="A2073" s="45">
        <v>19354</v>
      </c>
      <c r="B2073" s="45" t="s">
        <v>62</v>
      </c>
    </row>
    <row r="2074" spans="1:2" x14ac:dyDescent="0.25">
      <c r="A2074" s="45">
        <v>19355</v>
      </c>
      <c r="B2074" s="45" t="s">
        <v>62</v>
      </c>
    </row>
    <row r="2075" spans="1:2" x14ac:dyDescent="0.25">
      <c r="A2075" s="45">
        <v>19357</v>
      </c>
      <c r="B2075" s="45" t="s">
        <v>62</v>
      </c>
    </row>
    <row r="2076" spans="1:2" x14ac:dyDescent="0.25">
      <c r="A2076" s="45">
        <v>19358</v>
      </c>
      <c r="B2076" s="45" t="s">
        <v>62</v>
      </c>
    </row>
    <row r="2077" spans="1:2" x14ac:dyDescent="0.25">
      <c r="A2077" s="45">
        <v>19360</v>
      </c>
      <c r="B2077" s="45" t="s">
        <v>62</v>
      </c>
    </row>
    <row r="2078" spans="1:2" x14ac:dyDescent="0.25">
      <c r="A2078" s="45">
        <v>19362</v>
      </c>
      <c r="B2078" s="45" t="s">
        <v>62</v>
      </c>
    </row>
    <row r="2079" spans="1:2" x14ac:dyDescent="0.25">
      <c r="A2079" s="45">
        <v>19363</v>
      </c>
      <c r="B2079" s="45" t="s">
        <v>62</v>
      </c>
    </row>
    <row r="2080" spans="1:2" x14ac:dyDescent="0.25">
      <c r="A2080" s="45">
        <v>19365</v>
      </c>
      <c r="B2080" s="45" t="s">
        <v>62</v>
      </c>
    </row>
    <row r="2081" spans="1:2" x14ac:dyDescent="0.25">
      <c r="A2081" s="45">
        <v>19366</v>
      </c>
      <c r="B2081" s="45" t="s">
        <v>62</v>
      </c>
    </row>
    <row r="2082" spans="1:2" x14ac:dyDescent="0.25">
      <c r="A2082" s="45">
        <v>19367</v>
      </c>
      <c r="B2082" s="45" t="s">
        <v>62</v>
      </c>
    </row>
    <row r="2083" spans="1:2" x14ac:dyDescent="0.25">
      <c r="A2083" s="45">
        <v>19369</v>
      </c>
      <c r="B2083" s="45" t="s">
        <v>62</v>
      </c>
    </row>
    <row r="2084" spans="1:2" x14ac:dyDescent="0.25">
      <c r="A2084" s="45">
        <v>19371</v>
      </c>
      <c r="B2084" s="45" t="s">
        <v>62</v>
      </c>
    </row>
    <row r="2085" spans="1:2" x14ac:dyDescent="0.25">
      <c r="A2085" s="45">
        <v>19372</v>
      </c>
      <c r="B2085" s="45" t="s">
        <v>62</v>
      </c>
    </row>
    <row r="2086" spans="1:2" x14ac:dyDescent="0.25">
      <c r="A2086" s="45">
        <v>19373</v>
      </c>
      <c r="B2086" s="45" t="s">
        <v>62</v>
      </c>
    </row>
    <row r="2087" spans="1:2" x14ac:dyDescent="0.25">
      <c r="A2087" s="45">
        <v>19374</v>
      </c>
      <c r="B2087" s="45" t="s">
        <v>62</v>
      </c>
    </row>
    <row r="2088" spans="1:2" x14ac:dyDescent="0.25">
      <c r="A2088" s="45">
        <v>19375</v>
      </c>
      <c r="B2088" s="45" t="s">
        <v>62</v>
      </c>
    </row>
    <row r="2089" spans="1:2" x14ac:dyDescent="0.25">
      <c r="A2089" s="45">
        <v>19376</v>
      </c>
      <c r="B2089" s="45" t="s">
        <v>62</v>
      </c>
    </row>
    <row r="2090" spans="1:2" x14ac:dyDescent="0.25">
      <c r="A2090" s="45">
        <v>19380</v>
      </c>
      <c r="B2090" s="45" t="s">
        <v>62</v>
      </c>
    </row>
    <row r="2091" spans="1:2" x14ac:dyDescent="0.25">
      <c r="A2091" s="45">
        <v>19381</v>
      </c>
      <c r="B2091" s="45" t="s">
        <v>62</v>
      </c>
    </row>
    <row r="2092" spans="1:2" x14ac:dyDescent="0.25">
      <c r="A2092" s="45">
        <v>19382</v>
      </c>
      <c r="B2092" s="45" t="s">
        <v>62</v>
      </c>
    </row>
    <row r="2093" spans="1:2" x14ac:dyDescent="0.25">
      <c r="A2093" s="45">
        <v>19383</v>
      </c>
      <c r="B2093" s="45" t="s">
        <v>62</v>
      </c>
    </row>
    <row r="2094" spans="1:2" x14ac:dyDescent="0.25">
      <c r="A2094" s="45">
        <v>19388</v>
      </c>
      <c r="B2094" s="45" t="s">
        <v>62</v>
      </c>
    </row>
    <row r="2095" spans="1:2" x14ac:dyDescent="0.25">
      <c r="A2095" s="45">
        <v>19390</v>
      </c>
      <c r="B2095" s="45" t="s">
        <v>62</v>
      </c>
    </row>
    <row r="2096" spans="1:2" x14ac:dyDescent="0.25">
      <c r="A2096" s="45">
        <v>19395</v>
      </c>
      <c r="B2096" s="45" t="s">
        <v>62</v>
      </c>
    </row>
    <row r="2097" spans="1:2" x14ac:dyDescent="0.25">
      <c r="A2097" s="45">
        <v>19397</v>
      </c>
      <c r="B2097" s="45" t="s">
        <v>62</v>
      </c>
    </row>
    <row r="2098" spans="1:2" x14ac:dyDescent="0.25">
      <c r="A2098" s="45">
        <v>19398</v>
      </c>
      <c r="B2098" s="45" t="s">
        <v>62</v>
      </c>
    </row>
    <row r="2099" spans="1:2" x14ac:dyDescent="0.25">
      <c r="A2099" s="45">
        <v>19399</v>
      </c>
      <c r="B2099" s="45" t="s">
        <v>62</v>
      </c>
    </row>
    <row r="2100" spans="1:2" x14ac:dyDescent="0.25">
      <c r="A2100" s="45">
        <v>19401</v>
      </c>
      <c r="B2100" s="45" t="s">
        <v>62</v>
      </c>
    </row>
    <row r="2101" spans="1:2" x14ac:dyDescent="0.25">
      <c r="A2101" s="45">
        <v>19403</v>
      </c>
      <c r="B2101" s="45" t="s">
        <v>62</v>
      </c>
    </row>
    <row r="2102" spans="1:2" x14ac:dyDescent="0.25">
      <c r="A2102" s="45">
        <v>19404</v>
      </c>
      <c r="B2102" s="45" t="s">
        <v>62</v>
      </c>
    </row>
    <row r="2103" spans="1:2" x14ac:dyDescent="0.25">
      <c r="A2103" s="45">
        <v>19405</v>
      </c>
      <c r="B2103" s="45" t="s">
        <v>62</v>
      </c>
    </row>
    <row r="2104" spans="1:2" x14ac:dyDescent="0.25">
      <c r="A2104" s="45">
        <v>19406</v>
      </c>
      <c r="B2104" s="45" t="s">
        <v>62</v>
      </c>
    </row>
    <row r="2105" spans="1:2" x14ac:dyDescent="0.25">
      <c r="A2105" s="45">
        <v>19407</v>
      </c>
      <c r="B2105" s="45" t="s">
        <v>62</v>
      </c>
    </row>
    <row r="2106" spans="1:2" x14ac:dyDescent="0.25">
      <c r="A2106" s="45">
        <v>19408</v>
      </c>
      <c r="B2106" s="45" t="s">
        <v>62</v>
      </c>
    </row>
    <row r="2107" spans="1:2" x14ac:dyDescent="0.25">
      <c r="A2107" s="45">
        <v>19409</v>
      </c>
      <c r="B2107" s="45" t="s">
        <v>62</v>
      </c>
    </row>
    <row r="2108" spans="1:2" x14ac:dyDescent="0.25">
      <c r="A2108" s="45">
        <v>19415</v>
      </c>
      <c r="B2108" s="45" t="s">
        <v>62</v>
      </c>
    </row>
    <row r="2109" spans="1:2" x14ac:dyDescent="0.25">
      <c r="A2109" s="45">
        <v>19420</v>
      </c>
      <c r="B2109" s="45" t="s">
        <v>62</v>
      </c>
    </row>
    <row r="2110" spans="1:2" x14ac:dyDescent="0.25">
      <c r="A2110" s="45">
        <v>19421</v>
      </c>
      <c r="B2110" s="45" t="s">
        <v>62</v>
      </c>
    </row>
    <row r="2111" spans="1:2" x14ac:dyDescent="0.25">
      <c r="A2111" s="45">
        <v>19422</v>
      </c>
      <c r="B2111" s="45" t="s">
        <v>62</v>
      </c>
    </row>
    <row r="2112" spans="1:2" x14ac:dyDescent="0.25">
      <c r="A2112" s="45">
        <v>19423</v>
      </c>
      <c r="B2112" s="45" t="s">
        <v>62</v>
      </c>
    </row>
    <row r="2113" spans="1:2" x14ac:dyDescent="0.25">
      <c r="A2113" s="45">
        <v>19424</v>
      </c>
      <c r="B2113" s="45" t="s">
        <v>62</v>
      </c>
    </row>
    <row r="2114" spans="1:2" x14ac:dyDescent="0.25">
      <c r="A2114" s="45">
        <v>19425</v>
      </c>
      <c r="B2114" s="45" t="s">
        <v>62</v>
      </c>
    </row>
    <row r="2115" spans="1:2" x14ac:dyDescent="0.25">
      <c r="A2115" s="45">
        <v>19426</v>
      </c>
      <c r="B2115" s="45" t="s">
        <v>62</v>
      </c>
    </row>
    <row r="2116" spans="1:2" x14ac:dyDescent="0.25">
      <c r="A2116" s="45">
        <v>19428</v>
      </c>
      <c r="B2116" s="45" t="s">
        <v>62</v>
      </c>
    </row>
    <row r="2117" spans="1:2" x14ac:dyDescent="0.25">
      <c r="A2117" s="45">
        <v>19429</v>
      </c>
      <c r="B2117" s="45" t="s">
        <v>62</v>
      </c>
    </row>
    <row r="2118" spans="1:2" x14ac:dyDescent="0.25">
      <c r="A2118" s="45">
        <v>19430</v>
      </c>
      <c r="B2118" s="45" t="s">
        <v>62</v>
      </c>
    </row>
    <row r="2119" spans="1:2" x14ac:dyDescent="0.25">
      <c r="A2119" s="45">
        <v>19432</v>
      </c>
      <c r="B2119" s="45" t="s">
        <v>62</v>
      </c>
    </row>
    <row r="2120" spans="1:2" x14ac:dyDescent="0.25">
      <c r="A2120" s="45">
        <v>19435</v>
      </c>
      <c r="B2120" s="45" t="s">
        <v>62</v>
      </c>
    </row>
    <row r="2121" spans="1:2" x14ac:dyDescent="0.25">
      <c r="A2121" s="45">
        <v>19436</v>
      </c>
      <c r="B2121" s="45" t="s">
        <v>62</v>
      </c>
    </row>
    <row r="2122" spans="1:2" x14ac:dyDescent="0.25">
      <c r="A2122" s="45">
        <v>19437</v>
      </c>
      <c r="B2122" s="45" t="s">
        <v>62</v>
      </c>
    </row>
    <row r="2123" spans="1:2" x14ac:dyDescent="0.25">
      <c r="A2123" s="45">
        <v>19438</v>
      </c>
      <c r="B2123" s="45" t="s">
        <v>62</v>
      </c>
    </row>
    <row r="2124" spans="1:2" x14ac:dyDescent="0.25">
      <c r="A2124" s="45">
        <v>19440</v>
      </c>
      <c r="B2124" s="45" t="s">
        <v>62</v>
      </c>
    </row>
    <row r="2125" spans="1:2" x14ac:dyDescent="0.25">
      <c r="A2125" s="45">
        <v>19441</v>
      </c>
      <c r="B2125" s="45" t="s">
        <v>62</v>
      </c>
    </row>
    <row r="2126" spans="1:2" x14ac:dyDescent="0.25">
      <c r="A2126" s="45">
        <v>19442</v>
      </c>
      <c r="B2126" s="45" t="s">
        <v>62</v>
      </c>
    </row>
    <row r="2127" spans="1:2" x14ac:dyDescent="0.25">
      <c r="A2127" s="45">
        <v>19443</v>
      </c>
      <c r="B2127" s="45" t="s">
        <v>62</v>
      </c>
    </row>
    <row r="2128" spans="1:2" x14ac:dyDescent="0.25">
      <c r="A2128" s="45">
        <v>19444</v>
      </c>
      <c r="B2128" s="45" t="s">
        <v>62</v>
      </c>
    </row>
    <row r="2129" spans="1:2" x14ac:dyDescent="0.25">
      <c r="A2129" s="45">
        <v>19446</v>
      </c>
      <c r="B2129" s="45" t="s">
        <v>62</v>
      </c>
    </row>
    <row r="2130" spans="1:2" x14ac:dyDescent="0.25">
      <c r="A2130" s="45">
        <v>19450</v>
      </c>
      <c r="B2130" s="45" t="s">
        <v>62</v>
      </c>
    </row>
    <row r="2131" spans="1:2" x14ac:dyDescent="0.25">
      <c r="A2131" s="45">
        <v>19451</v>
      </c>
      <c r="B2131" s="45" t="s">
        <v>62</v>
      </c>
    </row>
    <row r="2132" spans="1:2" x14ac:dyDescent="0.25">
      <c r="A2132" s="45">
        <v>19453</v>
      </c>
      <c r="B2132" s="45" t="s">
        <v>62</v>
      </c>
    </row>
    <row r="2133" spans="1:2" x14ac:dyDescent="0.25">
      <c r="A2133" s="45">
        <v>19454</v>
      </c>
      <c r="B2133" s="45" t="s">
        <v>62</v>
      </c>
    </row>
    <row r="2134" spans="1:2" x14ac:dyDescent="0.25">
      <c r="A2134" s="45">
        <v>19455</v>
      </c>
      <c r="B2134" s="45" t="s">
        <v>62</v>
      </c>
    </row>
    <row r="2135" spans="1:2" x14ac:dyDescent="0.25">
      <c r="A2135" s="45">
        <v>19456</v>
      </c>
      <c r="B2135" s="45" t="s">
        <v>62</v>
      </c>
    </row>
    <row r="2136" spans="1:2" x14ac:dyDescent="0.25">
      <c r="A2136" s="45">
        <v>19457</v>
      </c>
      <c r="B2136" s="45" t="s">
        <v>62</v>
      </c>
    </row>
    <row r="2137" spans="1:2" x14ac:dyDescent="0.25">
      <c r="A2137" s="45">
        <v>19460</v>
      </c>
      <c r="B2137" s="45" t="s">
        <v>62</v>
      </c>
    </row>
    <row r="2138" spans="1:2" x14ac:dyDescent="0.25">
      <c r="A2138" s="45">
        <v>19462</v>
      </c>
      <c r="B2138" s="45" t="s">
        <v>62</v>
      </c>
    </row>
    <row r="2139" spans="1:2" x14ac:dyDescent="0.25">
      <c r="A2139" s="45">
        <v>19464</v>
      </c>
      <c r="B2139" s="45" t="s">
        <v>62</v>
      </c>
    </row>
    <row r="2140" spans="1:2" x14ac:dyDescent="0.25">
      <c r="A2140" s="45">
        <v>19465</v>
      </c>
      <c r="B2140" s="45" t="s">
        <v>62</v>
      </c>
    </row>
    <row r="2141" spans="1:2" x14ac:dyDescent="0.25">
      <c r="A2141" s="45">
        <v>19468</v>
      </c>
      <c r="B2141" s="45" t="s">
        <v>62</v>
      </c>
    </row>
    <row r="2142" spans="1:2" x14ac:dyDescent="0.25">
      <c r="A2142" s="45">
        <v>19470</v>
      </c>
      <c r="B2142" s="45" t="s">
        <v>62</v>
      </c>
    </row>
    <row r="2143" spans="1:2" x14ac:dyDescent="0.25">
      <c r="A2143" s="45">
        <v>19472</v>
      </c>
      <c r="B2143" s="45" t="s">
        <v>62</v>
      </c>
    </row>
    <row r="2144" spans="1:2" x14ac:dyDescent="0.25">
      <c r="A2144" s="45">
        <v>19473</v>
      </c>
      <c r="B2144" s="45" t="s">
        <v>62</v>
      </c>
    </row>
    <row r="2145" spans="1:2" x14ac:dyDescent="0.25">
      <c r="A2145" s="45">
        <v>19474</v>
      </c>
      <c r="B2145" s="45" t="s">
        <v>62</v>
      </c>
    </row>
    <row r="2146" spans="1:2" x14ac:dyDescent="0.25">
      <c r="A2146" s="45">
        <v>19475</v>
      </c>
      <c r="B2146" s="45" t="s">
        <v>62</v>
      </c>
    </row>
    <row r="2147" spans="1:2" x14ac:dyDescent="0.25">
      <c r="A2147" s="45">
        <v>19477</v>
      </c>
      <c r="B2147" s="45" t="s">
        <v>62</v>
      </c>
    </row>
    <row r="2148" spans="1:2" x14ac:dyDescent="0.25">
      <c r="A2148" s="45">
        <v>19478</v>
      </c>
      <c r="B2148" s="45" t="s">
        <v>62</v>
      </c>
    </row>
    <row r="2149" spans="1:2" x14ac:dyDescent="0.25">
      <c r="A2149" s="45">
        <v>19480</v>
      </c>
      <c r="B2149" s="45" t="s">
        <v>62</v>
      </c>
    </row>
    <row r="2150" spans="1:2" x14ac:dyDescent="0.25">
      <c r="A2150" s="45">
        <v>19481</v>
      </c>
      <c r="B2150" s="45" t="s">
        <v>62</v>
      </c>
    </row>
    <row r="2151" spans="1:2" x14ac:dyDescent="0.25">
      <c r="A2151" s="45">
        <v>19482</v>
      </c>
      <c r="B2151" s="45" t="s">
        <v>62</v>
      </c>
    </row>
    <row r="2152" spans="1:2" x14ac:dyDescent="0.25">
      <c r="A2152" s="45">
        <v>19483</v>
      </c>
      <c r="B2152" s="45" t="s">
        <v>62</v>
      </c>
    </row>
    <row r="2153" spans="1:2" x14ac:dyDescent="0.25">
      <c r="A2153" s="45">
        <v>19484</v>
      </c>
      <c r="B2153" s="45" t="s">
        <v>62</v>
      </c>
    </row>
    <row r="2154" spans="1:2" x14ac:dyDescent="0.25">
      <c r="A2154" s="45">
        <v>19485</v>
      </c>
      <c r="B2154" s="45" t="s">
        <v>62</v>
      </c>
    </row>
    <row r="2155" spans="1:2" x14ac:dyDescent="0.25">
      <c r="A2155" s="45">
        <v>19486</v>
      </c>
      <c r="B2155" s="45" t="s">
        <v>62</v>
      </c>
    </row>
    <row r="2156" spans="1:2" x14ac:dyDescent="0.25">
      <c r="A2156" s="45">
        <v>19487</v>
      </c>
      <c r="B2156" s="45" t="s">
        <v>62</v>
      </c>
    </row>
    <row r="2157" spans="1:2" x14ac:dyDescent="0.25">
      <c r="A2157" s="45">
        <v>19488</v>
      </c>
      <c r="B2157" s="45" t="s">
        <v>62</v>
      </c>
    </row>
    <row r="2158" spans="1:2" x14ac:dyDescent="0.25">
      <c r="A2158" s="45">
        <v>19489</v>
      </c>
      <c r="B2158" s="45" t="s">
        <v>62</v>
      </c>
    </row>
    <row r="2159" spans="1:2" x14ac:dyDescent="0.25">
      <c r="A2159" s="45">
        <v>19490</v>
      </c>
      <c r="B2159" s="45" t="s">
        <v>62</v>
      </c>
    </row>
    <row r="2160" spans="1:2" x14ac:dyDescent="0.25">
      <c r="A2160" s="45">
        <v>19492</v>
      </c>
      <c r="B2160" s="45" t="s">
        <v>62</v>
      </c>
    </row>
    <row r="2161" spans="1:2" x14ac:dyDescent="0.25">
      <c r="A2161" s="45">
        <v>19493</v>
      </c>
      <c r="B2161" s="45" t="s">
        <v>62</v>
      </c>
    </row>
    <row r="2162" spans="1:2" x14ac:dyDescent="0.25">
      <c r="A2162" s="45">
        <v>19494</v>
      </c>
      <c r="B2162" s="45" t="s">
        <v>62</v>
      </c>
    </row>
    <row r="2163" spans="1:2" x14ac:dyDescent="0.25">
      <c r="A2163" s="45">
        <v>19495</v>
      </c>
      <c r="B2163" s="45" t="s">
        <v>62</v>
      </c>
    </row>
    <row r="2164" spans="1:2" x14ac:dyDescent="0.25">
      <c r="A2164" s="45">
        <v>19496</v>
      </c>
      <c r="B2164" s="45" t="s">
        <v>62</v>
      </c>
    </row>
    <row r="2165" spans="1:2" x14ac:dyDescent="0.25">
      <c r="A2165" s="45">
        <v>19501</v>
      </c>
      <c r="B2165" s="45" t="s">
        <v>62</v>
      </c>
    </row>
    <row r="2166" spans="1:2" x14ac:dyDescent="0.25">
      <c r="A2166" s="45">
        <v>19503</v>
      </c>
      <c r="B2166" s="45" t="s">
        <v>62</v>
      </c>
    </row>
    <row r="2167" spans="1:2" x14ac:dyDescent="0.25">
      <c r="A2167" s="45">
        <v>19504</v>
      </c>
      <c r="B2167" s="45" t="s">
        <v>62</v>
      </c>
    </row>
    <row r="2168" spans="1:2" x14ac:dyDescent="0.25">
      <c r="A2168" s="45">
        <v>19505</v>
      </c>
      <c r="B2168" s="45" t="s">
        <v>62</v>
      </c>
    </row>
    <row r="2169" spans="1:2" x14ac:dyDescent="0.25">
      <c r="A2169" s="45">
        <v>19506</v>
      </c>
      <c r="B2169" s="45" t="s">
        <v>62</v>
      </c>
    </row>
    <row r="2170" spans="1:2" x14ac:dyDescent="0.25">
      <c r="A2170" s="45">
        <v>19507</v>
      </c>
      <c r="B2170" s="45" t="s">
        <v>62</v>
      </c>
    </row>
    <row r="2171" spans="1:2" x14ac:dyDescent="0.25">
      <c r="A2171" s="45">
        <v>19508</v>
      </c>
      <c r="B2171" s="45" t="s">
        <v>62</v>
      </c>
    </row>
    <row r="2172" spans="1:2" x14ac:dyDescent="0.25">
      <c r="A2172" s="45">
        <v>19510</v>
      </c>
      <c r="B2172" s="45" t="s">
        <v>62</v>
      </c>
    </row>
    <row r="2173" spans="1:2" x14ac:dyDescent="0.25">
      <c r="A2173" s="45">
        <v>19511</v>
      </c>
      <c r="B2173" s="45" t="s">
        <v>62</v>
      </c>
    </row>
    <row r="2174" spans="1:2" x14ac:dyDescent="0.25">
      <c r="A2174" s="45">
        <v>19512</v>
      </c>
      <c r="B2174" s="45" t="s">
        <v>62</v>
      </c>
    </row>
    <row r="2175" spans="1:2" x14ac:dyDescent="0.25">
      <c r="A2175" s="45">
        <v>19516</v>
      </c>
      <c r="B2175" s="45" t="s">
        <v>62</v>
      </c>
    </row>
    <row r="2176" spans="1:2" x14ac:dyDescent="0.25">
      <c r="A2176" s="45">
        <v>19518</v>
      </c>
      <c r="B2176" s="45" t="s">
        <v>62</v>
      </c>
    </row>
    <row r="2177" spans="1:2" x14ac:dyDescent="0.25">
      <c r="A2177" s="45">
        <v>19519</v>
      </c>
      <c r="B2177" s="45" t="s">
        <v>62</v>
      </c>
    </row>
    <row r="2178" spans="1:2" x14ac:dyDescent="0.25">
      <c r="A2178" s="45">
        <v>19520</v>
      </c>
      <c r="B2178" s="45" t="s">
        <v>62</v>
      </c>
    </row>
    <row r="2179" spans="1:2" x14ac:dyDescent="0.25">
      <c r="A2179" s="45">
        <v>19522</v>
      </c>
      <c r="B2179" s="45" t="s">
        <v>62</v>
      </c>
    </row>
    <row r="2180" spans="1:2" x14ac:dyDescent="0.25">
      <c r="A2180" s="45">
        <v>19523</v>
      </c>
      <c r="B2180" s="45" t="s">
        <v>62</v>
      </c>
    </row>
    <row r="2181" spans="1:2" x14ac:dyDescent="0.25">
      <c r="A2181" s="45">
        <v>19525</v>
      </c>
      <c r="B2181" s="45" t="s">
        <v>62</v>
      </c>
    </row>
    <row r="2182" spans="1:2" x14ac:dyDescent="0.25">
      <c r="A2182" s="45">
        <v>19526</v>
      </c>
      <c r="B2182" s="45" t="s">
        <v>62</v>
      </c>
    </row>
    <row r="2183" spans="1:2" x14ac:dyDescent="0.25">
      <c r="A2183" s="45">
        <v>19529</v>
      </c>
      <c r="B2183" s="45" t="s">
        <v>62</v>
      </c>
    </row>
    <row r="2184" spans="1:2" x14ac:dyDescent="0.25">
      <c r="A2184" s="45">
        <v>19530</v>
      </c>
      <c r="B2184" s="45" t="s">
        <v>62</v>
      </c>
    </row>
    <row r="2185" spans="1:2" x14ac:dyDescent="0.25">
      <c r="A2185" s="45">
        <v>19533</v>
      </c>
      <c r="B2185" s="45" t="s">
        <v>62</v>
      </c>
    </row>
    <row r="2186" spans="1:2" x14ac:dyDescent="0.25">
      <c r="A2186" s="45">
        <v>19534</v>
      </c>
      <c r="B2186" s="45" t="s">
        <v>62</v>
      </c>
    </row>
    <row r="2187" spans="1:2" x14ac:dyDescent="0.25">
      <c r="A2187" s="45">
        <v>19535</v>
      </c>
      <c r="B2187" s="45" t="s">
        <v>62</v>
      </c>
    </row>
    <row r="2188" spans="1:2" x14ac:dyDescent="0.25">
      <c r="A2188" s="45">
        <v>19536</v>
      </c>
      <c r="B2188" s="45" t="s">
        <v>62</v>
      </c>
    </row>
    <row r="2189" spans="1:2" x14ac:dyDescent="0.25">
      <c r="A2189" s="45">
        <v>19538</v>
      </c>
      <c r="B2189" s="45" t="s">
        <v>62</v>
      </c>
    </row>
    <row r="2190" spans="1:2" x14ac:dyDescent="0.25">
      <c r="A2190" s="45">
        <v>19539</v>
      </c>
      <c r="B2190" s="45" t="s">
        <v>62</v>
      </c>
    </row>
    <row r="2191" spans="1:2" x14ac:dyDescent="0.25">
      <c r="A2191" s="45">
        <v>19540</v>
      </c>
      <c r="B2191" s="45" t="s">
        <v>62</v>
      </c>
    </row>
    <row r="2192" spans="1:2" x14ac:dyDescent="0.25">
      <c r="A2192" s="45">
        <v>19541</v>
      </c>
      <c r="B2192" s="45" t="s">
        <v>62</v>
      </c>
    </row>
    <row r="2193" spans="1:2" x14ac:dyDescent="0.25">
      <c r="A2193" s="45">
        <v>19542</v>
      </c>
      <c r="B2193" s="45" t="s">
        <v>62</v>
      </c>
    </row>
    <row r="2194" spans="1:2" x14ac:dyDescent="0.25">
      <c r="A2194" s="45">
        <v>19543</v>
      </c>
      <c r="B2194" s="45" t="s">
        <v>62</v>
      </c>
    </row>
    <row r="2195" spans="1:2" x14ac:dyDescent="0.25">
      <c r="A2195" s="45">
        <v>19544</v>
      </c>
      <c r="B2195" s="45" t="s">
        <v>62</v>
      </c>
    </row>
    <row r="2196" spans="1:2" x14ac:dyDescent="0.25">
      <c r="A2196" s="45">
        <v>19545</v>
      </c>
      <c r="B2196" s="45" t="s">
        <v>62</v>
      </c>
    </row>
    <row r="2197" spans="1:2" x14ac:dyDescent="0.25">
      <c r="A2197" s="45">
        <v>19547</v>
      </c>
      <c r="B2197" s="45" t="s">
        <v>62</v>
      </c>
    </row>
    <row r="2198" spans="1:2" x14ac:dyDescent="0.25">
      <c r="A2198" s="45">
        <v>19548</v>
      </c>
      <c r="B2198" s="45" t="s">
        <v>62</v>
      </c>
    </row>
    <row r="2199" spans="1:2" x14ac:dyDescent="0.25">
      <c r="A2199" s="45">
        <v>19549</v>
      </c>
      <c r="B2199" s="45" t="s">
        <v>63</v>
      </c>
    </row>
    <row r="2200" spans="1:2" x14ac:dyDescent="0.25">
      <c r="A2200" s="45">
        <v>19550</v>
      </c>
      <c r="B2200" s="45" t="s">
        <v>62</v>
      </c>
    </row>
    <row r="2201" spans="1:2" x14ac:dyDescent="0.25">
      <c r="A2201" s="45">
        <v>19551</v>
      </c>
      <c r="B2201" s="45" t="s">
        <v>62</v>
      </c>
    </row>
    <row r="2202" spans="1:2" x14ac:dyDescent="0.25">
      <c r="A2202" s="45">
        <v>19554</v>
      </c>
      <c r="B2202" s="45" t="s">
        <v>62</v>
      </c>
    </row>
    <row r="2203" spans="1:2" x14ac:dyDescent="0.25">
      <c r="A2203" s="45">
        <v>19555</v>
      </c>
      <c r="B2203" s="45" t="s">
        <v>62</v>
      </c>
    </row>
    <row r="2204" spans="1:2" x14ac:dyDescent="0.25">
      <c r="A2204" s="45">
        <v>19557</v>
      </c>
      <c r="B2204" s="45" t="s">
        <v>62</v>
      </c>
    </row>
    <row r="2205" spans="1:2" x14ac:dyDescent="0.25">
      <c r="A2205" s="45">
        <v>19559</v>
      </c>
      <c r="B2205" s="45" t="s">
        <v>62</v>
      </c>
    </row>
    <row r="2206" spans="1:2" x14ac:dyDescent="0.25">
      <c r="A2206" s="45">
        <v>19560</v>
      </c>
      <c r="B2206" s="45" t="s">
        <v>62</v>
      </c>
    </row>
    <row r="2207" spans="1:2" x14ac:dyDescent="0.25">
      <c r="A2207" s="45">
        <v>19562</v>
      </c>
      <c r="B2207" s="45" t="s">
        <v>62</v>
      </c>
    </row>
    <row r="2208" spans="1:2" x14ac:dyDescent="0.25">
      <c r="A2208" s="45">
        <v>19564</v>
      </c>
      <c r="B2208" s="45" t="s">
        <v>62</v>
      </c>
    </row>
    <row r="2209" spans="1:2" x14ac:dyDescent="0.25">
      <c r="A2209" s="45">
        <v>19565</v>
      </c>
      <c r="B2209" s="45" t="s">
        <v>62</v>
      </c>
    </row>
    <row r="2210" spans="1:2" x14ac:dyDescent="0.25">
      <c r="A2210" s="45">
        <v>19567</v>
      </c>
      <c r="B2210" s="45" t="s">
        <v>62</v>
      </c>
    </row>
    <row r="2211" spans="1:2" x14ac:dyDescent="0.25">
      <c r="A2211" s="45">
        <v>19601</v>
      </c>
      <c r="B2211" s="45" t="s">
        <v>62</v>
      </c>
    </row>
    <row r="2212" spans="1:2" x14ac:dyDescent="0.25">
      <c r="A2212" s="45">
        <v>19602</v>
      </c>
      <c r="B2212" s="45" t="s">
        <v>62</v>
      </c>
    </row>
    <row r="2213" spans="1:2" x14ac:dyDescent="0.25">
      <c r="A2213" s="45">
        <v>19603</v>
      </c>
      <c r="B2213" s="45" t="s">
        <v>62</v>
      </c>
    </row>
    <row r="2214" spans="1:2" x14ac:dyDescent="0.25">
      <c r="A2214" s="45">
        <v>19604</v>
      </c>
      <c r="B2214" s="45" t="s">
        <v>62</v>
      </c>
    </row>
    <row r="2215" spans="1:2" x14ac:dyDescent="0.25">
      <c r="A2215" s="45">
        <v>19605</v>
      </c>
      <c r="B2215" s="45" t="s">
        <v>62</v>
      </c>
    </row>
    <row r="2216" spans="1:2" x14ac:dyDescent="0.25">
      <c r="A2216" s="45">
        <v>19606</v>
      </c>
      <c r="B2216" s="45" t="s">
        <v>62</v>
      </c>
    </row>
    <row r="2217" spans="1:2" x14ac:dyDescent="0.25">
      <c r="A2217" s="45">
        <v>19607</v>
      </c>
      <c r="B2217" s="45" t="s">
        <v>62</v>
      </c>
    </row>
    <row r="2218" spans="1:2" x14ac:dyDescent="0.25">
      <c r="A2218" s="45">
        <v>19608</v>
      </c>
      <c r="B2218" s="45" t="s">
        <v>62</v>
      </c>
    </row>
    <row r="2219" spans="1:2" x14ac:dyDescent="0.25">
      <c r="A2219" s="45">
        <v>19609</v>
      </c>
      <c r="B2219" s="45" t="s">
        <v>62</v>
      </c>
    </row>
    <row r="2220" spans="1:2" x14ac:dyDescent="0.25">
      <c r="A2220" s="45">
        <v>19610</v>
      </c>
      <c r="B2220" s="45" t="s">
        <v>62</v>
      </c>
    </row>
    <row r="2221" spans="1:2" x14ac:dyDescent="0.25">
      <c r="A2221" s="45">
        <v>19611</v>
      </c>
      <c r="B2221" s="45" t="s">
        <v>62</v>
      </c>
    </row>
    <row r="2222" spans="1:2" x14ac:dyDescent="0.25">
      <c r="A2222" s="45">
        <v>19612</v>
      </c>
      <c r="B2222" s="45" t="s">
        <v>62</v>
      </c>
    </row>
    <row r="2223" spans="1:2" x14ac:dyDescent="0.25">
      <c r="A2223" s="45">
        <v>19640</v>
      </c>
      <c r="B2223" s="45" t="s">
        <v>62</v>
      </c>
    </row>
    <row r="2224" spans="1:2" x14ac:dyDescent="0.25">
      <c r="A2224" s="100"/>
      <c r="B2224" s="100"/>
    </row>
    <row r="2225" spans="1:2" x14ac:dyDescent="0.25">
      <c r="A2225" s="100"/>
      <c r="B2225" s="100"/>
    </row>
    <row r="2226" spans="1:2" x14ac:dyDescent="0.25">
      <c r="A2226" s="100"/>
      <c r="B2226" s="100"/>
    </row>
    <row r="2227" spans="1:2" x14ac:dyDescent="0.25">
      <c r="A2227" s="100"/>
      <c r="B2227" s="100"/>
    </row>
    <row r="2228" spans="1:2" x14ac:dyDescent="0.25">
      <c r="A2228" s="100"/>
      <c r="B2228" s="100"/>
    </row>
    <row r="2229" spans="1:2" x14ac:dyDescent="0.25">
      <c r="A2229" s="100"/>
      <c r="B2229" s="100"/>
    </row>
    <row r="2230" spans="1:2" x14ac:dyDescent="0.25">
      <c r="A2230" s="100"/>
      <c r="B2230" s="100"/>
    </row>
    <row r="2231" spans="1:2" x14ac:dyDescent="0.25">
      <c r="A2231" s="100"/>
      <c r="B2231" s="100"/>
    </row>
    <row r="2232" spans="1:2" x14ac:dyDescent="0.25">
      <c r="A2232" s="100"/>
      <c r="B2232" s="100"/>
    </row>
    <row r="2233" spans="1:2" x14ac:dyDescent="0.25">
      <c r="A2233" s="100"/>
      <c r="B2233" s="100"/>
    </row>
    <row r="2234" spans="1:2" x14ac:dyDescent="0.25">
      <c r="A2234" s="100"/>
      <c r="B2234" s="100"/>
    </row>
    <row r="2235" spans="1:2" x14ac:dyDescent="0.25">
      <c r="A2235" s="100"/>
      <c r="B2235" s="100"/>
    </row>
    <row r="2236" spans="1:2" x14ac:dyDescent="0.25">
      <c r="A2236" s="100"/>
      <c r="B2236" s="100"/>
    </row>
    <row r="2237" spans="1:2" x14ac:dyDescent="0.25">
      <c r="A2237" s="100"/>
      <c r="B2237" s="100"/>
    </row>
    <row r="2238" spans="1:2" x14ac:dyDescent="0.25">
      <c r="A2238" s="100"/>
      <c r="B2238" s="100"/>
    </row>
    <row r="2239" spans="1:2" x14ac:dyDescent="0.25">
      <c r="A2239" s="100"/>
      <c r="B2239" s="100"/>
    </row>
    <row r="2240" spans="1:2" x14ac:dyDescent="0.25">
      <c r="A2240" s="100"/>
      <c r="B2240" s="100"/>
    </row>
    <row r="2241" spans="1:2" x14ac:dyDescent="0.25">
      <c r="A2241" s="100"/>
      <c r="B2241" s="100"/>
    </row>
    <row r="2242" spans="1:2" x14ac:dyDescent="0.25">
      <c r="A2242" s="100"/>
      <c r="B2242" s="100"/>
    </row>
    <row r="2243" spans="1:2" x14ac:dyDescent="0.25">
      <c r="A2243" s="100"/>
      <c r="B2243" s="100"/>
    </row>
    <row r="2244" spans="1:2" x14ac:dyDescent="0.25">
      <c r="A2244" s="100"/>
      <c r="B2244" s="100"/>
    </row>
    <row r="2245" spans="1:2" x14ac:dyDescent="0.25">
      <c r="A2245" s="100"/>
      <c r="B2245" s="100"/>
    </row>
    <row r="2246" spans="1:2" x14ac:dyDescent="0.25">
      <c r="A2246" s="100"/>
      <c r="B2246" s="100"/>
    </row>
    <row r="2247" spans="1:2" x14ac:dyDescent="0.25">
      <c r="A2247" s="100"/>
      <c r="B2247" s="100"/>
    </row>
    <row r="2248" spans="1:2" x14ac:dyDescent="0.25">
      <c r="A2248" s="100"/>
      <c r="B2248" s="100"/>
    </row>
    <row r="2249" spans="1:2" x14ac:dyDescent="0.25">
      <c r="A2249" s="100"/>
      <c r="B2249" s="100"/>
    </row>
    <row r="2250" spans="1:2" x14ac:dyDescent="0.25">
      <c r="A2250" s="100"/>
      <c r="B2250" s="100"/>
    </row>
    <row r="2251" spans="1:2" x14ac:dyDescent="0.25">
      <c r="A2251" s="100"/>
      <c r="B2251" s="100"/>
    </row>
    <row r="2252" spans="1:2" x14ac:dyDescent="0.25">
      <c r="A2252" s="100"/>
      <c r="B2252" s="100"/>
    </row>
    <row r="2253" spans="1:2" x14ac:dyDescent="0.25">
      <c r="A2253" s="100"/>
      <c r="B2253" s="100"/>
    </row>
    <row r="2254" spans="1:2" x14ac:dyDescent="0.25">
      <c r="A2254" s="100"/>
      <c r="B2254" s="100"/>
    </row>
    <row r="2255" spans="1:2" x14ac:dyDescent="0.25">
      <c r="A2255" s="100"/>
      <c r="B2255" s="100"/>
    </row>
    <row r="2256" spans="1:2" x14ac:dyDescent="0.25">
      <c r="A2256" s="100"/>
      <c r="B2256" s="100"/>
    </row>
    <row r="2257" spans="1:2" x14ac:dyDescent="0.25">
      <c r="A2257" s="100"/>
      <c r="B2257" s="100"/>
    </row>
    <row r="2258" spans="1:2" x14ac:dyDescent="0.25">
      <c r="A2258" s="100"/>
      <c r="B2258" s="100"/>
    </row>
    <row r="2259" spans="1:2" x14ac:dyDescent="0.25">
      <c r="A2259" s="100"/>
      <c r="B2259" s="100"/>
    </row>
    <row r="2260" spans="1:2" x14ac:dyDescent="0.25">
      <c r="A2260" s="100"/>
      <c r="B2260" s="100"/>
    </row>
    <row r="2261" spans="1:2" x14ac:dyDescent="0.25">
      <c r="A2261" s="100"/>
      <c r="B2261" s="100"/>
    </row>
    <row r="2262" spans="1:2" x14ac:dyDescent="0.25">
      <c r="A2262" s="100"/>
      <c r="B2262" s="100"/>
    </row>
    <row r="2263" spans="1:2" x14ac:dyDescent="0.25">
      <c r="A2263" s="100"/>
      <c r="B2263" s="100"/>
    </row>
    <row r="2264" spans="1:2" x14ac:dyDescent="0.25">
      <c r="A2264" s="100"/>
      <c r="B2264" s="100"/>
    </row>
    <row r="2265" spans="1:2" x14ac:dyDescent="0.25">
      <c r="A2265" s="100"/>
      <c r="B2265" s="100"/>
    </row>
    <row r="2266" spans="1:2" x14ac:dyDescent="0.25">
      <c r="A2266" s="100"/>
      <c r="B2266" s="100"/>
    </row>
    <row r="2267" spans="1:2" x14ac:dyDescent="0.25">
      <c r="A2267" s="100"/>
      <c r="B2267" s="100"/>
    </row>
    <row r="2268" spans="1:2" x14ac:dyDescent="0.25">
      <c r="A2268" s="100"/>
      <c r="B2268" s="100"/>
    </row>
    <row r="2269" spans="1:2" x14ac:dyDescent="0.25">
      <c r="A2269" s="100"/>
      <c r="B2269" s="100"/>
    </row>
    <row r="2270" spans="1:2" x14ac:dyDescent="0.25">
      <c r="A2270" s="100"/>
      <c r="B2270" s="100"/>
    </row>
    <row r="2271" spans="1:2" x14ac:dyDescent="0.25">
      <c r="A2271" s="100"/>
      <c r="B2271" s="100"/>
    </row>
    <row r="2272" spans="1:2" x14ac:dyDescent="0.25">
      <c r="A2272" s="100"/>
      <c r="B2272" s="100"/>
    </row>
    <row r="2273" spans="1:2" x14ac:dyDescent="0.25">
      <c r="A2273" s="100"/>
      <c r="B2273" s="100"/>
    </row>
    <row r="2274" spans="1:2" x14ac:dyDescent="0.25">
      <c r="A2274" s="100"/>
      <c r="B2274" s="100"/>
    </row>
    <row r="2275" spans="1:2" x14ac:dyDescent="0.25">
      <c r="A2275" s="100"/>
      <c r="B2275" s="100"/>
    </row>
    <row r="2276" spans="1:2" x14ac:dyDescent="0.25">
      <c r="A2276" s="100"/>
      <c r="B2276" s="100"/>
    </row>
    <row r="2277" spans="1:2" x14ac:dyDescent="0.25">
      <c r="A2277" s="100"/>
      <c r="B2277" s="100"/>
    </row>
    <row r="2278" spans="1:2" x14ac:dyDescent="0.25">
      <c r="A2278" s="100"/>
      <c r="B2278" s="100"/>
    </row>
    <row r="2279" spans="1:2" x14ac:dyDescent="0.25">
      <c r="A2279" s="100"/>
      <c r="B2279" s="100"/>
    </row>
    <row r="2280" spans="1:2" x14ac:dyDescent="0.25">
      <c r="A2280" s="100"/>
      <c r="B2280" s="100"/>
    </row>
    <row r="2281" spans="1:2" x14ac:dyDescent="0.25">
      <c r="A2281" s="100"/>
      <c r="B2281" s="100"/>
    </row>
    <row r="2282" spans="1:2" x14ac:dyDescent="0.25">
      <c r="A2282" s="100"/>
      <c r="B2282" s="100"/>
    </row>
    <row r="2283" spans="1:2" x14ac:dyDescent="0.25">
      <c r="A2283" s="100"/>
      <c r="B2283" s="100"/>
    </row>
    <row r="2284" spans="1:2" x14ac:dyDescent="0.25">
      <c r="A2284" s="100"/>
      <c r="B2284" s="100"/>
    </row>
    <row r="2285" spans="1:2" x14ac:dyDescent="0.25">
      <c r="A2285" s="100"/>
      <c r="B2285" s="100"/>
    </row>
    <row r="2286" spans="1:2" x14ac:dyDescent="0.25">
      <c r="A2286" s="100"/>
      <c r="B2286" s="100"/>
    </row>
    <row r="2287" spans="1:2" x14ac:dyDescent="0.25">
      <c r="A2287" s="100"/>
      <c r="B2287" s="100"/>
    </row>
    <row r="2288" spans="1:2" x14ac:dyDescent="0.25">
      <c r="A2288" s="100"/>
      <c r="B2288" s="100"/>
    </row>
    <row r="2289" spans="1:2" x14ac:dyDescent="0.25">
      <c r="A2289" s="100"/>
      <c r="B2289" s="100"/>
    </row>
    <row r="2290" spans="1:2" x14ac:dyDescent="0.25">
      <c r="A2290" s="100"/>
      <c r="B2290" s="100"/>
    </row>
    <row r="2291" spans="1:2" x14ac:dyDescent="0.25">
      <c r="A2291" s="100"/>
      <c r="B2291" s="100"/>
    </row>
    <row r="2292" spans="1:2" x14ac:dyDescent="0.25">
      <c r="A2292" s="100"/>
      <c r="B2292" s="100"/>
    </row>
    <row r="2293" spans="1:2" x14ac:dyDescent="0.25">
      <c r="A2293" s="100"/>
      <c r="B2293" s="100"/>
    </row>
    <row r="2294" spans="1:2" x14ac:dyDescent="0.25">
      <c r="A2294" s="100"/>
      <c r="B2294" s="100"/>
    </row>
    <row r="2295" spans="1:2" x14ac:dyDescent="0.25">
      <c r="A2295" s="100"/>
      <c r="B2295" s="100"/>
    </row>
    <row r="2296" spans="1:2" x14ac:dyDescent="0.25">
      <c r="A2296" s="100"/>
      <c r="B2296" s="100"/>
    </row>
    <row r="2297" spans="1:2" x14ac:dyDescent="0.25">
      <c r="A2297" s="100"/>
      <c r="B2297" s="100"/>
    </row>
    <row r="2298" spans="1:2" x14ac:dyDescent="0.25">
      <c r="A2298" s="100"/>
      <c r="B2298" s="100"/>
    </row>
    <row r="2299" spans="1:2" x14ac:dyDescent="0.25">
      <c r="A2299" s="100"/>
      <c r="B2299" s="100"/>
    </row>
    <row r="2300" spans="1:2" x14ac:dyDescent="0.25">
      <c r="A2300" s="100"/>
      <c r="B2300" s="100"/>
    </row>
    <row r="2301" spans="1:2" x14ac:dyDescent="0.25">
      <c r="A2301" s="100"/>
      <c r="B2301" s="100"/>
    </row>
    <row r="2302" spans="1:2" x14ac:dyDescent="0.25">
      <c r="A2302" s="100"/>
      <c r="B2302" s="100"/>
    </row>
    <row r="2303" spans="1:2" x14ac:dyDescent="0.25">
      <c r="A2303" s="100"/>
      <c r="B2303" s="100"/>
    </row>
    <row r="2304" spans="1:2" x14ac:dyDescent="0.25">
      <c r="A2304" s="100"/>
      <c r="B2304" s="100"/>
    </row>
    <row r="2305" spans="1:2" x14ac:dyDescent="0.25">
      <c r="A2305" s="100"/>
      <c r="B2305" s="100"/>
    </row>
    <row r="2306" spans="1:2" x14ac:dyDescent="0.25">
      <c r="A2306" s="100"/>
      <c r="B2306" s="100"/>
    </row>
    <row r="2307" spans="1:2" x14ac:dyDescent="0.25">
      <c r="A2307" s="100"/>
      <c r="B2307" s="100"/>
    </row>
    <row r="2308" spans="1:2" x14ac:dyDescent="0.25">
      <c r="A2308" s="100"/>
      <c r="B2308" s="100"/>
    </row>
    <row r="2309" spans="1:2" x14ac:dyDescent="0.25">
      <c r="A2309" s="100"/>
      <c r="B2309" s="100"/>
    </row>
    <row r="2310" spans="1:2" x14ac:dyDescent="0.25">
      <c r="A2310" s="100"/>
      <c r="B2310" s="100"/>
    </row>
    <row r="2311" spans="1:2" x14ac:dyDescent="0.25">
      <c r="A2311" s="100"/>
      <c r="B2311" s="100"/>
    </row>
    <row r="2312" spans="1:2" x14ac:dyDescent="0.25">
      <c r="A2312" s="100"/>
      <c r="B2312" s="100"/>
    </row>
    <row r="2313" spans="1:2" x14ac:dyDescent="0.25">
      <c r="A2313" s="100"/>
      <c r="B2313" s="100"/>
    </row>
    <row r="2314" spans="1:2" x14ac:dyDescent="0.25">
      <c r="A2314" s="100"/>
      <c r="B2314" s="100"/>
    </row>
    <row r="2315" spans="1:2" x14ac:dyDescent="0.25">
      <c r="A2315" s="100"/>
      <c r="B2315" s="100"/>
    </row>
    <row r="2316" spans="1:2" x14ac:dyDescent="0.25">
      <c r="A2316" s="100"/>
      <c r="B2316" s="100"/>
    </row>
    <row r="2317" spans="1:2" x14ac:dyDescent="0.25">
      <c r="A2317" s="100"/>
      <c r="B2317" s="100"/>
    </row>
    <row r="2318" spans="1:2" x14ac:dyDescent="0.25">
      <c r="A2318" s="100"/>
      <c r="B2318" s="100"/>
    </row>
    <row r="2319" spans="1:2" x14ac:dyDescent="0.25">
      <c r="A2319" s="100"/>
      <c r="B2319" s="100"/>
    </row>
    <row r="2320" spans="1:2" x14ac:dyDescent="0.25">
      <c r="A2320" s="100"/>
      <c r="B2320" s="100"/>
    </row>
    <row r="2321" spans="1:2" x14ac:dyDescent="0.25">
      <c r="A2321" s="100"/>
      <c r="B2321" s="100"/>
    </row>
    <row r="2322" spans="1:2" x14ac:dyDescent="0.25">
      <c r="A2322" s="100"/>
      <c r="B2322" s="100"/>
    </row>
    <row r="2323" spans="1:2" x14ac:dyDescent="0.25">
      <c r="A2323" s="100"/>
      <c r="B2323" s="100"/>
    </row>
    <row r="2324" spans="1:2" x14ac:dyDescent="0.25">
      <c r="A2324" s="100"/>
      <c r="B2324" s="100"/>
    </row>
    <row r="2325" spans="1:2" x14ac:dyDescent="0.25">
      <c r="A2325" s="100"/>
      <c r="B2325" s="100"/>
    </row>
    <row r="2326" spans="1:2" x14ac:dyDescent="0.25">
      <c r="A2326" s="100"/>
      <c r="B2326" s="100"/>
    </row>
    <row r="2327" spans="1:2" x14ac:dyDescent="0.25">
      <c r="A2327" s="100"/>
      <c r="B2327" s="100"/>
    </row>
    <row r="2328" spans="1:2" x14ac:dyDescent="0.25">
      <c r="A2328" s="100"/>
      <c r="B2328" s="100"/>
    </row>
    <row r="2329" spans="1:2" x14ac:dyDescent="0.25">
      <c r="A2329" s="100"/>
      <c r="B2329" s="100"/>
    </row>
    <row r="2330" spans="1:2" x14ac:dyDescent="0.25">
      <c r="A2330" s="100"/>
      <c r="B2330" s="100"/>
    </row>
    <row r="2331" spans="1:2" x14ac:dyDescent="0.25">
      <c r="A2331" s="100"/>
      <c r="B2331" s="100"/>
    </row>
    <row r="2332" spans="1:2" x14ac:dyDescent="0.25">
      <c r="A2332" s="100"/>
      <c r="B2332" s="100"/>
    </row>
    <row r="2333" spans="1:2" x14ac:dyDescent="0.25">
      <c r="A2333" s="100"/>
      <c r="B2333" s="100"/>
    </row>
    <row r="2334" spans="1:2" x14ac:dyDescent="0.25">
      <c r="A2334" s="100"/>
      <c r="B2334" s="100"/>
    </row>
    <row r="2335" spans="1:2" x14ac:dyDescent="0.25">
      <c r="A2335" s="100"/>
      <c r="B2335" s="100"/>
    </row>
    <row r="2336" spans="1:2" x14ac:dyDescent="0.25">
      <c r="A2336" s="100"/>
      <c r="B2336" s="100"/>
    </row>
    <row r="2337" spans="1:2" x14ac:dyDescent="0.25">
      <c r="A2337" s="100"/>
      <c r="B2337" s="100"/>
    </row>
    <row r="2338" spans="1:2" x14ac:dyDescent="0.25">
      <c r="A2338" s="100"/>
      <c r="B2338" s="100"/>
    </row>
    <row r="2339" spans="1:2" x14ac:dyDescent="0.25">
      <c r="A2339" s="100"/>
      <c r="B2339" s="100"/>
    </row>
    <row r="2340" spans="1:2" x14ac:dyDescent="0.25">
      <c r="A2340" s="100"/>
      <c r="B2340" s="100"/>
    </row>
    <row r="2341" spans="1:2" x14ac:dyDescent="0.25">
      <c r="A2341" s="100"/>
      <c r="B2341" s="100"/>
    </row>
    <row r="2342" spans="1:2" x14ac:dyDescent="0.25">
      <c r="A2342" s="100"/>
      <c r="B2342" s="100"/>
    </row>
    <row r="2343" spans="1:2" x14ac:dyDescent="0.25">
      <c r="A2343" s="100"/>
      <c r="B2343" s="100"/>
    </row>
    <row r="2344" spans="1:2" x14ac:dyDescent="0.25">
      <c r="A2344" s="100"/>
      <c r="B2344" s="100"/>
    </row>
    <row r="2345" spans="1:2" x14ac:dyDescent="0.25">
      <c r="A2345" s="100"/>
      <c r="B2345" s="100"/>
    </row>
    <row r="2346" spans="1:2" x14ac:dyDescent="0.25">
      <c r="A2346" s="100"/>
      <c r="B2346" s="100"/>
    </row>
    <row r="2347" spans="1:2" x14ac:dyDescent="0.25">
      <c r="A2347" s="100"/>
      <c r="B2347" s="100"/>
    </row>
    <row r="2348" spans="1:2" x14ac:dyDescent="0.25">
      <c r="A2348" s="100"/>
      <c r="B2348" s="100"/>
    </row>
    <row r="2349" spans="1:2" x14ac:dyDescent="0.25">
      <c r="A2349" s="100"/>
      <c r="B2349" s="100"/>
    </row>
    <row r="2350" spans="1:2" x14ac:dyDescent="0.25">
      <c r="A2350" s="100"/>
      <c r="B2350" s="100"/>
    </row>
    <row r="2351" spans="1:2" x14ac:dyDescent="0.25">
      <c r="A2351" s="100"/>
      <c r="B2351" s="100"/>
    </row>
    <row r="2352" spans="1:2" x14ac:dyDescent="0.25">
      <c r="A2352" s="100"/>
      <c r="B2352" s="100"/>
    </row>
    <row r="2353" spans="1:2" x14ac:dyDescent="0.25">
      <c r="A2353" s="100"/>
      <c r="B2353" s="100"/>
    </row>
    <row r="2354" spans="1:2" x14ac:dyDescent="0.25">
      <c r="A2354" s="100"/>
      <c r="B2354" s="100"/>
    </row>
    <row r="2355" spans="1:2" x14ac:dyDescent="0.25">
      <c r="A2355" s="100"/>
      <c r="B2355" s="100"/>
    </row>
    <row r="2356" spans="1:2" x14ac:dyDescent="0.25">
      <c r="A2356" s="100"/>
      <c r="B2356" s="100"/>
    </row>
    <row r="2357" spans="1:2" x14ac:dyDescent="0.25">
      <c r="A2357" s="100"/>
      <c r="B2357" s="100"/>
    </row>
    <row r="2358" spans="1:2" x14ac:dyDescent="0.25">
      <c r="A2358" s="100"/>
      <c r="B2358" s="100"/>
    </row>
    <row r="2359" spans="1:2" x14ac:dyDescent="0.25">
      <c r="A2359" s="100"/>
      <c r="B2359" s="100"/>
    </row>
    <row r="2360" spans="1:2" x14ac:dyDescent="0.25">
      <c r="A2360" s="100"/>
      <c r="B2360" s="100"/>
    </row>
    <row r="2361" spans="1:2" x14ac:dyDescent="0.25">
      <c r="A2361" s="100"/>
      <c r="B2361" s="100"/>
    </row>
    <row r="2362" spans="1:2" x14ac:dyDescent="0.25">
      <c r="A2362" s="100"/>
      <c r="B2362" s="100"/>
    </row>
    <row r="2363" spans="1:2" x14ac:dyDescent="0.25">
      <c r="A2363" s="100"/>
      <c r="B2363" s="100"/>
    </row>
    <row r="2364" spans="1:2" x14ac:dyDescent="0.25">
      <c r="A2364" s="100"/>
      <c r="B2364" s="100"/>
    </row>
    <row r="2365" spans="1:2" x14ac:dyDescent="0.25">
      <c r="A2365" s="100"/>
      <c r="B2365" s="100"/>
    </row>
    <row r="2366" spans="1:2" x14ac:dyDescent="0.25">
      <c r="A2366" s="100"/>
      <c r="B2366" s="100"/>
    </row>
    <row r="2367" spans="1:2" x14ac:dyDescent="0.25">
      <c r="A2367" s="100"/>
      <c r="B2367" s="100"/>
    </row>
    <row r="2368" spans="1:2" x14ac:dyDescent="0.25">
      <c r="A2368" s="100"/>
      <c r="B2368" s="100"/>
    </row>
    <row r="2369" spans="1:2" x14ac:dyDescent="0.25">
      <c r="A2369" s="100"/>
      <c r="B2369" s="100"/>
    </row>
    <row r="2370" spans="1:2" x14ac:dyDescent="0.25">
      <c r="A2370" s="100"/>
      <c r="B2370" s="100"/>
    </row>
    <row r="2371" spans="1:2" x14ac:dyDescent="0.25">
      <c r="A2371" s="100"/>
      <c r="B2371" s="100"/>
    </row>
    <row r="2372" spans="1:2" x14ac:dyDescent="0.25">
      <c r="A2372" s="100"/>
      <c r="B2372" s="100"/>
    </row>
    <row r="2373" spans="1:2" x14ac:dyDescent="0.25">
      <c r="A2373" s="100"/>
      <c r="B2373" s="100"/>
    </row>
    <row r="2374" spans="1:2" x14ac:dyDescent="0.25">
      <c r="A2374" s="100"/>
      <c r="B2374" s="100"/>
    </row>
    <row r="2375" spans="1:2" x14ac:dyDescent="0.25">
      <c r="A2375" s="100"/>
      <c r="B2375" s="100"/>
    </row>
    <row r="2376" spans="1:2" x14ac:dyDescent="0.25">
      <c r="A2376" s="100"/>
      <c r="B2376" s="100"/>
    </row>
    <row r="2377" spans="1:2" x14ac:dyDescent="0.25">
      <c r="A2377" s="100"/>
      <c r="B2377" s="100"/>
    </row>
    <row r="2378" spans="1:2" x14ac:dyDescent="0.25">
      <c r="A2378" s="100"/>
      <c r="B2378" s="100"/>
    </row>
    <row r="2379" spans="1:2" x14ac:dyDescent="0.25">
      <c r="A2379" s="100"/>
      <c r="B2379" s="100"/>
    </row>
    <row r="2380" spans="1:2" x14ac:dyDescent="0.25">
      <c r="A2380" s="100"/>
      <c r="B2380" s="100"/>
    </row>
    <row r="2381" spans="1:2" x14ac:dyDescent="0.25">
      <c r="A2381" s="100"/>
      <c r="B2381" s="100"/>
    </row>
    <row r="2382" spans="1:2" x14ac:dyDescent="0.25">
      <c r="A2382" s="100"/>
      <c r="B2382" s="100"/>
    </row>
    <row r="2383" spans="1:2" x14ac:dyDescent="0.25">
      <c r="A2383" s="100"/>
      <c r="B2383" s="100"/>
    </row>
    <row r="2384" spans="1:2" x14ac:dyDescent="0.25">
      <c r="A2384" s="100"/>
      <c r="B2384" s="100"/>
    </row>
    <row r="2385" spans="1:2" x14ac:dyDescent="0.25">
      <c r="A2385" s="100"/>
      <c r="B2385" s="100"/>
    </row>
    <row r="2386" spans="1:2" x14ac:dyDescent="0.25">
      <c r="A2386" s="100"/>
      <c r="B2386" s="100"/>
    </row>
    <row r="2387" spans="1:2" x14ac:dyDescent="0.25">
      <c r="A2387" s="100"/>
      <c r="B2387" s="100"/>
    </row>
    <row r="2388" spans="1:2" x14ac:dyDescent="0.25">
      <c r="A2388" s="100"/>
      <c r="B2388" s="100"/>
    </row>
    <row r="2389" spans="1:2" x14ac:dyDescent="0.25">
      <c r="A2389" s="100"/>
      <c r="B2389" s="100"/>
    </row>
  </sheetData>
  <sheetProtection algorithmName="SHA-512" hashValue="xK/G9aCkSZwCSgB39ecRYYTVChQnO3UJ9QUBigHAgR6RXhDthobguF+FqWzmc+RMwMasy3BHZ3wJ6d/Cur3skg==" saltValue="98cvt8mwfHGE/XZrni2qh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dimension ref="A1:E7"/>
  <sheetViews>
    <sheetView workbookViewId="0"/>
  </sheetViews>
  <sheetFormatPr defaultRowHeight="15" x14ac:dyDescent="0.25"/>
  <cols>
    <col min="2" max="2" width="9.7109375" bestFit="1" customWidth="1"/>
    <col min="3" max="3" width="11.85546875" bestFit="1" customWidth="1"/>
    <col min="4" max="4" width="16.85546875" bestFit="1" customWidth="1"/>
    <col min="5" max="5" width="155.85546875" customWidth="1"/>
  </cols>
  <sheetData>
    <row r="1" spans="1:5" ht="18.75" x14ac:dyDescent="0.3">
      <c r="A1" s="187" t="s">
        <v>65</v>
      </c>
    </row>
    <row r="3" spans="1:5" ht="30" customHeight="1" x14ac:dyDescent="0.25">
      <c r="A3" s="170" t="s">
        <v>66</v>
      </c>
      <c r="B3" t="s">
        <v>67</v>
      </c>
      <c r="C3" t="s">
        <v>68</v>
      </c>
      <c r="D3" t="s">
        <v>69</v>
      </c>
      <c r="E3" t="s">
        <v>70</v>
      </c>
    </row>
    <row r="4" spans="1:5" x14ac:dyDescent="0.25">
      <c r="A4">
        <v>3.3</v>
      </c>
      <c r="B4" t="s">
        <v>71</v>
      </c>
      <c r="C4" t="s">
        <v>71</v>
      </c>
      <c r="D4" t="s">
        <v>71</v>
      </c>
      <c r="E4" t="s">
        <v>72</v>
      </c>
    </row>
    <row r="5" spans="1:5" x14ac:dyDescent="0.25">
      <c r="A5">
        <v>3.4</v>
      </c>
      <c r="B5" s="188">
        <v>44027</v>
      </c>
      <c r="C5" t="s">
        <v>73</v>
      </c>
      <c r="D5" t="s">
        <v>74</v>
      </c>
      <c r="E5" t="s">
        <v>75</v>
      </c>
    </row>
    <row r="6" spans="1:5" x14ac:dyDescent="0.25">
      <c r="A6">
        <v>4</v>
      </c>
      <c r="B6" s="188">
        <v>44336</v>
      </c>
      <c r="C6" t="s">
        <v>76</v>
      </c>
      <c r="D6" t="s">
        <v>77</v>
      </c>
      <c r="E6" t="s">
        <v>78</v>
      </c>
    </row>
    <row r="7" spans="1:5" x14ac:dyDescent="0.25">
      <c r="A7">
        <v>4</v>
      </c>
      <c r="B7" s="188">
        <v>44348</v>
      </c>
      <c r="C7" t="s">
        <v>76</v>
      </c>
      <c r="D7" t="s">
        <v>77</v>
      </c>
      <c r="E7" t="s">
        <v>79</v>
      </c>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U609"/>
  <sheetViews>
    <sheetView workbookViewId="0">
      <selection activeCell="B3" sqref="B3:C3"/>
    </sheetView>
  </sheetViews>
  <sheetFormatPr defaultColWidth="9.140625" defaultRowHeight="15" x14ac:dyDescent="0.25"/>
  <cols>
    <col min="1" max="1" width="3.7109375" customWidth="1"/>
    <col min="2" max="2" width="5.7109375" customWidth="1"/>
    <col min="3" max="3" width="26.42578125" customWidth="1"/>
    <col min="4" max="4" width="21.42578125" customWidth="1"/>
    <col min="5" max="5" width="19" customWidth="1"/>
    <col min="6" max="7" width="20.140625" customWidth="1"/>
    <col min="8" max="8" width="18.28515625" customWidth="1"/>
    <col min="9" max="9" width="15.85546875" customWidth="1"/>
    <col min="10" max="10" width="18" hidden="1" customWidth="1"/>
    <col min="11" max="12" width="16.28515625" hidden="1" customWidth="1"/>
    <col min="13" max="13" width="20" customWidth="1"/>
    <col min="14" max="14" width="16.85546875" customWidth="1"/>
    <col min="15" max="15" width="15.140625" customWidth="1"/>
    <col min="16" max="18" width="15.140625" hidden="1" customWidth="1"/>
    <col min="19" max="19" width="20.5703125" hidden="1" customWidth="1"/>
    <col min="20" max="20" width="9.140625" hidden="1" customWidth="1"/>
    <col min="22" max="229" width="9.140625" style="90" customWidth="1"/>
  </cols>
  <sheetData>
    <row r="1" spans="1:21" ht="19.5" customHeight="1" x14ac:dyDescent="0.25">
      <c r="A1" s="28"/>
      <c r="B1" s="28"/>
      <c r="C1" s="28"/>
      <c r="D1" s="28"/>
      <c r="E1" s="28"/>
      <c r="F1" s="28"/>
      <c r="G1" s="28"/>
      <c r="H1" s="28"/>
      <c r="I1" s="28"/>
      <c r="J1" s="29"/>
      <c r="K1" s="29"/>
      <c r="L1" s="29"/>
      <c r="M1" s="28"/>
      <c r="N1" s="28"/>
      <c r="O1" s="28"/>
      <c r="P1" s="29"/>
      <c r="Q1" s="29"/>
      <c r="R1" s="29"/>
      <c r="S1" s="30" t="s">
        <v>80</v>
      </c>
      <c r="T1" s="30" t="s">
        <v>81</v>
      </c>
      <c r="U1" s="155"/>
    </row>
    <row r="2" spans="1:21" ht="27" customHeight="1" x14ac:dyDescent="0.25">
      <c r="A2" s="28"/>
      <c r="B2" s="341" t="s">
        <v>82</v>
      </c>
      <c r="C2" s="342"/>
      <c r="D2" s="342"/>
      <c r="E2" s="342"/>
      <c r="F2" s="342"/>
      <c r="G2" s="342"/>
      <c r="H2" s="342"/>
      <c r="I2" s="342"/>
      <c r="J2" s="342"/>
      <c r="K2" s="342"/>
      <c r="L2" s="342"/>
      <c r="M2" s="342"/>
      <c r="N2" s="342"/>
      <c r="O2" s="342"/>
      <c r="P2" s="206"/>
      <c r="Q2" s="206"/>
      <c r="R2" s="206"/>
      <c r="S2" s="29"/>
      <c r="T2" s="29"/>
      <c r="U2" s="155"/>
    </row>
    <row r="3" spans="1:21" ht="24" customHeight="1" x14ac:dyDescent="0.25">
      <c r="A3" s="28"/>
      <c r="B3" s="338" t="s">
        <v>83</v>
      </c>
      <c r="C3" s="339"/>
      <c r="D3" s="340" t="s">
        <v>84</v>
      </c>
      <c r="E3" s="340"/>
      <c r="F3" s="340"/>
      <c r="G3" s="340"/>
      <c r="H3" s="340"/>
      <c r="I3" s="28"/>
      <c r="J3" s="29"/>
      <c r="K3" s="29"/>
      <c r="L3" s="29"/>
      <c r="M3" s="28"/>
      <c r="N3" s="28"/>
      <c r="O3" s="28"/>
      <c r="P3" s="29"/>
      <c r="Q3" s="29"/>
      <c r="R3" s="29"/>
      <c r="S3" s="29"/>
      <c r="T3" s="29"/>
      <c r="U3" s="155"/>
    </row>
    <row r="4" spans="1:21" ht="15" customHeight="1" x14ac:dyDescent="0.25">
      <c r="A4" s="28"/>
      <c r="B4" s="28"/>
      <c r="C4" s="28"/>
      <c r="D4" s="340"/>
      <c r="E4" s="340"/>
      <c r="F4" s="340"/>
      <c r="G4" s="340"/>
      <c r="H4" s="340"/>
      <c r="I4" s="28"/>
      <c r="J4" s="29"/>
      <c r="K4" s="29"/>
      <c r="L4" s="29"/>
      <c r="M4" s="28"/>
      <c r="N4" s="28"/>
      <c r="O4" s="28"/>
      <c r="P4" s="29"/>
      <c r="Q4" s="29"/>
      <c r="R4" s="29"/>
      <c r="S4" s="29"/>
      <c r="T4" s="29"/>
      <c r="U4" s="155"/>
    </row>
    <row r="5" spans="1:21" ht="12.75" customHeight="1" x14ac:dyDescent="0.25">
      <c r="A5" s="28"/>
      <c r="B5" s="28"/>
      <c r="C5" s="28"/>
      <c r="D5" s="28"/>
      <c r="E5" s="28"/>
      <c r="F5" s="28"/>
      <c r="G5" s="28"/>
      <c r="H5" s="28"/>
      <c r="I5" s="28"/>
      <c r="J5" s="29"/>
      <c r="K5" s="29"/>
      <c r="L5" s="29"/>
      <c r="M5" s="28"/>
      <c r="N5" s="28"/>
      <c r="O5" s="28"/>
      <c r="P5" s="29"/>
      <c r="Q5" s="29"/>
      <c r="R5" s="29"/>
      <c r="S5" s="29"/>
      <c r="T5" s="29"/>
      <c r="U5" s="155"/>
    </row>
    <row r="6" spans="1:21" ht="39" customHeight="1" x14ac:dyDescent="0.25">
      <c r="A6" s="28"/>
      <c r="B6" s="204" t="s">
        <v>85</v>
      </c>
      <c r="C6" s="204" t="s">
        <v>86</v>
      </c>
      <c r="D6" s="31" t="s">
        <v>87</v>
      </c>
      <c r="E6" s="31" t="s">
        <v>88</v>
      </c>
      <c r="F6" s="31" t="s">
        <v>89</v>
      </c>
      <c r="G6" s="31" t="s">
        <v>90</v>
      </c>
      <c r="H6" s="31" t="s">
        <v>91</v>
      </c>
      <c r="I6" s="31" t="s">
        <v>92</v>
      </c>
      <c r="J6" s="31" t="s">
        <v>93</v>
      </c>
      <c r="K6" s="31" t="s">
        <v>94</v>
      </c>
      <c r="L6" s="31" t="s">
        <v>95</v>
      </c>
      <c r="M6" s="31" t="s">
        <v>96</v>
      </c>
      <c r="N6" s="31" t="s">
        <v>97</v>
      </c>
      <c r="O6" s="31" t="s">
        <v>29</v>
      </c>
      <c r="P6" s="212" t="s">
        <v>98</v>
      </c>
      <c r="Q6" s="212" t="s">
        <v>99</v>
      </c>
      <c r="R6" s="212" t="s">
        <v>44</v>
      </c>
      <c r="U6" s="155"/>
    </row>
    <row r="7" spans="1:21" ht="39" hidden="1" customHeight="1" x14ac:dyDescent="0.25">
      <c r="A7" s="28"/>
      <c r="B7" s="208" t="s">
        <v>100</v>
      </c>
      <c r="C7" s="208"/>
      <c r="D7" s="209" t="s">
        <v>101</v>
      </c>
      <c r="E7" s="209" t="s">
        <v>102</v>
      </c>
      <c r="F7" s="209" t="s">
        <v>103</v>
      </c>
      <c r="G7" s="209" t="s">
        <v>104</v>
      </c>
      <c r="H7" s="209" t="s">
        <v>105</v>
      </c>
      <c r="I7" s="209" t="s">
        <v>26</v>
      </c>
      <c r="J7" s="209"/>
      <c r="K7" s="209"/>
      <c r="L7" s="209" t="s">
        <v>106</v>
      </c>
      <c r="M7" s="209" t="s">
        <v>107</v>
      </c>
      <c r="N7" s="209" t="s">
        <v>108</v>
      </c>
      <c r="O7" s="209" t="s">
        <v>109</v>
      </c>
      <c r="P7" s="213" t="s">
        <v>110</v>
      </c>
      <c r="Q7" s="213" t="s">
        <v>111</v>
      </c>
      <c r="R7" s="213" t="s">
        <v>112</v>
      </c>
      <c r="U7" s="155"/>
    </row>
    <row r="8" spans="1:21" ht="22.5" customHeight="1" x14ac:dyDescent="0.25">
      <c r="A8" s="28"/>
      <c r="B8" s="32">
        <v>1</v>
      </c>
      <c r="C8" s="33" t="s">
        <v>30</v>
      </c>
      <c r="D8" s="104"/>
      <c r="E8" s="105"/>
      <c r="F8" s="105"/>
      <c r="G8" s="211"/>
      <c r="H8" s="105"/>
      <c r="I8" s="106"/>
      <c r="J8" s="46">
        <f t="shared" ref="J8:J15" si="0">$D$24</f>
        <v>10</v>
      </c>
      <c r="K8" s="43">
        <f t="shared" ref="K8:K15" si="1">$E$21</f>
        <v>1.7000000000000001E-4</v>
      </c>
      <c r="L8" s="43" t="str">
        <f>IFERROR(ROUND(IF($N8&gt;0,N8/8760,""),6), "")</f>
        <v/>
      </c>
      <c r="M8" s="34" t="str">
        <f>IFERROR(ROUND(IF($N8&gt;0,N8*K8,""),6), "")</f>
        <v/>
      </c>
      <c r="N8" s="34" t="str">
        <f>IFERROR(ROUND(IF(OR(H8="",I8=""),"",H8*$E$20),4),"")</f>
        <v/>
      </c>
      <c r="O8" s="35" t="str">
        <f>IF(IF(I8="", "", $I8*$D$27)&gt;G8,G8,IF(I8="", "", $I8*$D$27))</f>
        <v/>
      </c>
      <c r="P8" s="215" t="str">
        <f>IF(I8="", "", $I8*$D$27)</f>
        <v/>
      </c>
      <c r="Q8" s="43" t="str">
        <f>IF(N8&gt;0,"Yes","No")</f>
        <v>Yes</v>
      </c>
      <c r="R8" s="43" t="s">
        <v>113</v>
      </c>
      <c r="S8" s="101"/>
      <c r="U8" s="155"/>
    </row>
    <row r="9" spans="1:21" ht="22.5" customHeight="1" x14ac:dyDescent="0.25">
      <c r="A9" s="28"/>
      <c r="B9" s="32">
        <v>2</v>
      </c>
      <c r="C9" s="33" t="s">
        <v>30</v>
      </c>
      <c r="D9" s="104"/>
      <c r="E9" s="105"/>
      <c r="F9" s="105"/>
      <c r="G9" s="211"/>
      <c r="H9" s="105"/>
      <c r="I9" s="106"/>
      <c r="J9" s="46">
        <f t="shared" si="0"/>
        <v>10</v>
      </c>
      <c r="K9" s="43">
        <f t="shared" si="1"/>
        <v>1.7000000000000001E-4</v>
      </c>
      <c r="L9" s="43" t="str">
        <f t="shared" ref="L9:L15" si="2">IFERROR(ROUND(IF($N9&gt;0,N9/8760,""),6), "")</f>
        <v/>
      </c>
      <c r="M9" s="34" t="str">
        <f t="shared" ref="M9:M15" si="3">IFERROR(ROUND(IF($N9&gt;0,N9*K9,""),6), "")</f>
        <v/>
      </c>
      <c r="N9" s="34" t="str">
        <f t="shared" ref="N9:N15" si="4">IFERROR(ROUND(IF(OR(H9="",I9=""),"",H9*$E$20),4),"")</f>
        <v/>
      </c>
      <c r="O9" s="35" t="str">
        <f t="shared" ref="O9:O15" si="5">IF(IF(I9="", "", $I9*$D$27)&gt;G9,G9,IF(I9="", "", $I9*$D$27))</f>
        <v/>
      </c>
      <c r="P9" s="215" t="str">
        <f t="shared" ref="P9:P15" si="6">IF(I9="", "", $I9*$D$27)</f>
        <v/>
      </c>
      <c r="Q9" s="43" t="str">
        <f t="shared" ref="Q9:Q15" si="7">IF(N9&gt;0,"Yes","No")</f>
        <v>Yes</v>
      </c>
      <c r="R9" s="43" t="s">
        <v>113</v>
      </c>
      <c r="S9" s="101"/>
      <c r="U9" s="155"/>
    </row>
    <row r="10" spans="1:21" ht="22.5" customHeight="1" x14ac:dyDescent="0.25">
      <c r="A10" s="28"/>
      <c r="B10" s="32">
        <v>3</v>
      </c>
      <c r="C10" s="33" t="s">
        <v>30</v>
      </c>
      <c r="D10" s="104"/>
      <c r="E10" s="105"/>
      <c r="F10" s="105"/>
      <c r="G10" s="211"/>
      <c r="H10" s="105"/>
      <c r="I10" s="106"/>
      <c r="J10" s="46">
        <f t="shared" si="0"/>
        <v>10</v>
      </c>
      <c r="K10" s="43">
        <f t="shared" si="1"/>
        <v>1.7000000000000001E-4</v>
      </c>
      <c r="L10" s="43" t="str">
        <f t="shared" si="2"/>
        <v/>
      </c>
      <c r="M10" s="34" t="str">
        <f t="shared" si="3"/>
        <v/>
      </c>
      <c r="N10" s="34" t="str">
        <f t="shared" si="4"/>
        <v/>
      </c>
      <c r="O10" s="35" t="str">
        <f t="shared" si="5"/>
        <v/>
      </c>
      <c r="P10" s="215" t="str">
        <f t="shared" si="6"/>
        <v/>
      </c>
      <c r="Q10" s="43" t="str">
        <f t="shared" si="7"/>
        <v>Yes</v>
      </c>
      <c r="R10" s="43" t="s">
        <v>113</v>
      </c>
      <c r="S10" s="101"/>
      <c r="U10" s="155"/>
    </row>
    <row r="11" spans="1:21" ht="22.5" customHeight="1" x14ac:dyDescent="0.25">
      <c r="A11" s="28"/>
      <c r="B11" s="32">
        <v>4</v>
      </c>
      <c r="C11" s="33" t="s">
        <v>30</v>
      </c>
      <c r="D11" s="104"/>
      <c r="E11" s="105"/>
      <c r="F11" s="105"/>
      <c r="G11" s="211"/>
      <c r="H11" s="105"/>
      <c r="I11" s="106"/>
      <c r="J11" s="46">
        <f t="shared" si="0"/>
        <v>10</v>
      </c>
      <c r="K11" s="43">
        <f t="shared" si="1"/>
        <v>1.7000000000000001E-4</v>
      </c>
      <c r="L11" s="43" t="str">
        <f t="shared" si="2"/>
        <v/>
      </c>
      <c r="M11" s="34" t="str">
        <f t="shared" si="3"/>
        <v/>
      </c>
      <c r="N11" s="34" t="str">
        <f t="shared" si="4"/>
        <v/>
      </c>
      <c r="O11" s="35" t="str">
        <f t="shared" si="5"/>
        <v/>
      </c>
      <c r="P11" s="215" t="str">
        <f t="shared" si="6"/>
        <v/>
      </c>
      <c r="Q11" s="43" t="str">
        <f t="shared" si="7"/>
        <v>Yes</v>
      </c>
      <c r="R11" s="43" t="s">
        <v>113</v>
      </c>
      <c r="S11" s="101"/>
      <c r="U11" s="155"/>
    </row>
    <row r="12" spans="1:21" ht="22.5" customHeight="1" x14ac:dyDescent="0.25">
      <c r="A12" s="28"/>
      <c r="B12" s="32">
        <v>5</v>
      </c>
      <c r="C12" s="33" t="s">
        <v>30</v>
      </c>
      <c r="D12" s="104"/>
      <c r="E12" s="105"/>
      <c r="F12" s="105"/>
      <c r="G12" s="211"/>
      <c r="H12" s="105"/>
      <c r="I12" s="106"/>
      <c r="J12" s="46">
        <f t="shared" si="0"/>
        <v>10</v>
      </c>
      <c r="K12" s="43">
        <f t="shared" si="1"/>
        <v>1.7000000000000001E-4</v>
      </c>
      <c r="L12" s="43" t="str">
        <f t="shared" si="2"/>
        <v/>
      </c>
      <c r="M12" s="34" t="str">
        <f t="shared" si="3"/>
        <v/>
      </c>
      <c r="N12" s="34" t="str">
        <f t="shared" si="4"/>
        <v/>
      </c>
      <c r="O12" s="35" t="str">
        <f t="shared" si="5"/>
        <v/>
      </c>
      <c r="P12" s="215" t="str">
        <f t="shared" si="6"/>
        <v/>
      </c>
      <c r="Q12" s="43" t="str">
        <f t="shared" si="7"/>
        <v>Yes</v>
      </c>
      <c r="R12" s="43" t="s">
        <v>113</v>
      </c>
      <c r="S12" s="101"/>
      <c r="U12" s="155"/>
    </row>
    <row r="13" spans="1:21" ht="22.5" customHeight="1" x14ac:dyDescent="0.25">
      <c r="A13" s="28"/>
      <c r="B13" s="32">
        <v>6</v>
      </c>
      <c r="C13" s="33" t="s">
        <v>30</v>
      </c>
      <c r="D13" s="104"/>
      <c r="E13" s="105"/>
      <c r="F13" s="105"/>
      <c r="G13" s="211"/>
      <c r="H13" s="105"/>
      <c r="I13" s="106"/>
      <c r="J13" s="46">
        <f t="shared" si="0"/>
        <v>10</v>
      </c>
      <c r="K13" s="43">
        <f t="shared" si="1"/>
        <v>1.7000000000000001E-4</v>
      </c>
      <c r="L13" s="43" t="str">
        <f t="shared" si="2"/>
        <v/>
      </c>
      <c r="M13" s="34" t="str">
        <f t="shared" si="3"/>
        <v/>
      </c>
      <c r="N13" s="34" t="str">
        <f t="shared" si="4"/>
        <v/>
      </c>
      <c r="O13" s="35" t="str">
        <f t="shared" si="5"/>
        <v/>
      </c>
      <c r="P13" s="215" t="str">
        <f t="shared" si="6"/>
        <v/>
      </c>
      <c r="Q13" s="43" t="str">
        <f t="shared" si="7"/>
        <v>Yes</v>
      </c>
      <c r="R13" s="43" t="s">
        <v>113</v>
      </c>
      <c r="S13" s="101"/>
      <c r="U13" s="155"/>
    </row>
    <row r="14" spans="1:21" ht="22.5" customHeight="1" x14ac:dyDescent="0.25">
      <c r="A14" s="28"/>
      <c r="B14" s="32">
        <v>7</v>
      </c>
      <c r="C14" s="33" t="s">
        <v>30</v>
      </c>
      <c r="D14" s="104"/>
      <c r="E14" s="105"/>
      <c r="F14" s="105"/>
      <c r="G14" s="211"/>
      <c r="H14" s="105"/>
      <c r="I14" s="106"/>
      <c r="J14" s="46">
        <f t="shared" si="0"/>
        <v>10</v>
      </c>
      <c r="K14" s="43">
        <f t="shared" si="1"/>
        <v>1.7000000000000001E-4</v>
      </c>
      <c r="L14" s="43" t="str">
        <f t="shared" si="2"/>
        <v/>
      </c>
      <c r="M14" s="34" t="str">
        <f t="shared" si="3"/>
        <v/>
      </c>
      <c r="N14" s="34" t="str">
        <f t="shared" si="4"/>
        <v/>
      </c>
      <c r="O14" s="35" t="str">
        <f t="shared" si="5"/>
        <v/>
      </c>
      <c r="P14" s="215" t="str">
        <f t="shared" si="6"/>
        <v/>
      </c>
      <c r="Q14" s="43" t="str">
        <f t="shared" si="7"/>
        <v>Yes</v>
      </c>
      <c r="R14" s="43" t="s">
        <v>113</v>
      </c>
      <c r="S14" s="101"/>
      <c r="U14" s="155"/>
    </row>
    <row r="15" spans="1:21" ht="22.5" customHeight="1" x14ac:dyDescent="0.25">
      <c r="A15" s="28"/>
      <c r="B15" s="32">
        <v>8</v>
      </c>
      <c r="C15" s="33" t="s">
        <v>30</v>
      </c>
      <c r="D15" s="104"/>
      <c r="E15" s="105"/>
      <c r="F15" s="105"/>
      <c r="G15" s="211"/>
      <c r="H15" s="105"/>
      <c r="I15" s="106"/>
      <c r="J15" s="46">
        <f t="shared" si="0"/>
        <v>10</v>
      </c>
      <c r="K15" s="43">
        <f t="shared" si="1"/>
        <v>1.7000000000000001E-4</v>
      </c>
      <c r="L15" s="43" t="str">
        <f t="shared" si="2"/>
        <v/>
      </c>
      <c r="M15" s="34" t="str">
        <f t="shared" si="3"/>
        <v/>
      </c>
      <c r="N15" s="34" t="str">
        <f t="shared" si="4"/>
        <v/>
      </c>
      <c r="O15" s="35" t="str">
        <f t="shared" si="5"/>
        <v/>
      </c>
      <c r="P15" s="215" t="str">
        <f t="shared" si="6"/>
        <v/>
      </c>
      <c r="Q15" s="43" t="str">
        <f t="shared" si="7"/>
        <v>Yes</v>
      </c>
      <c r="R15" s="43" t="s">
        <v>113</v>
      </c>
      <c r="S15" s="101"/>
      <c r="U15" s="155"/>
    </row>
    <row r="16" spans="1:21" hidden="1" x14ac:dyDescent="0.25">
      <c r="A16" s="29"/>
      <c r="U16" s="155"/>
    </row>
    <row r="17" spans="1:21" hidden="1" x14ac:dyDescent="0.25">
      <c r="A17" s="29"/>
      <c r="I17" s="62">
        <f>SUM(I8:I15)</f>
        <v>0</v>
      </c>
      <c r="J17" s="100"/>
      <c r="K17" s="100"/>
      <c r="L17" s="100"/>
      <c r="M17" s="62">
        <f>SUM(M8:M15)</f>
        <v>0</v>
      </c>
      <c r="N17" s="62">
        <f>SUM(N8:N15)</f>
        <v>0</v>
      </c>
      <c r="O17" s="101">
        <f>SUM(O8:O15)</f>
        <v>0</v>
      </c>
      <c r="P17" s="101"/>
      <c r="Q17" s="101"/>
      <c r="R17" s="101"/>
      <c r="U17" s="155"/>
    </row>
    <row r="18" spans="1:21" hidden="1" x14ac:dyDescent="0.25">
      <c r="A18" s="29"/>
      <c r="C18" s="205" t="s">
        <v>114</v>
      </c>
      <c r="D18" s="205" t="s">
        <v>115</v>
      </c>
      <c r="E18" s="205" t="s">
        <v>116</v>
      </c>
      <c r="F18" s="205" t="s">
        <v>117</v>
      </c>
      <c r="G18" s="210"/>
      <c r="U18" s="155"/>
    </row>
    <row r="19" spans="1:21" hidden="1" x14ac:dyDescent="0.25">
      <c r="A19" s="29"/>
      <c r="C19" s="16" t="s">
        <v>118</v>
      </c>
      <c r="D19" s="17" t="s">
        <v>119</v>
      </c>
      <c r="E19" s="5" t="s">
        <v>120</v>
      </c>
      <c r="F19" s="5" t="s">
        <v>120</v>
      </c>
      <c r="G19" s="3"/>
      <c r="U19" s="155"/>
    </row>
    <row r="20" spans="1:21" hidden="1" x14ac:dyDescent="0.25">
      <c r="A20" s="29"/>
      <c r="C20" s="16" t="s">
        <v>121</v>
      </c>
      <c r="D20" s="17" t="s">
        <v>122</v>
      </c>
      <c r="E20" s="19">
        <v>34</v>
      </c>
      <c r="F20" s="5"/>
      <c r="G20" s="3"/>
      <c r="I20" s="18"/>
      <c r="U20" s="155"/>
    </row>
    <row r="21" spans="1:21" hidden="1" x14ac:dyDescent="0.25">
      <c r="A21" s="29"/>
      <c r="C21" s="16" t="s">
        <v>123</v>
      </c>
      <c r="D21" s="17" t="s">
        <v>122</v>
      </c>
      <c r="E21" s="7">
        <v>1.7000000000000001E-4</v>
      </c>
      <c r="F21" s="7">
        <v>1.7000000000000001E-4</v>
      </c>
      <c r="G21" s="8"/>
      <c r="I21" s="18"/>
      <c r="U21" s="155"/>
    </row>
    <row r="22" spans="1:21" hidden="1" x14ac:dyDescent="0.25">
      <c r="A22" s="29"/>
      <c r="H22" s="1"/>
      <c r="U22" s="155"/>
    </row>
    <row r="23" spans="1:21" hidden="1" x14ac:dyDescent="0.25">
      <c r="A23" s="29"/>
      <c r="C23" s="48" t="s">
        <v>124</v>
      </c>
      <c r="D23" s="48" t="s">
        <v>125</v>
      </c>
      <c r="H23" s="1"/>
      <c r="U23" s="155"/>
    </row>
    <row r="24" spans="1:21" hidden="1" x14ac:dyDescent="0.25">
      <c r="A24" s="29"/>
      <c r="C24" s="20" t="s">
        <v>126</v>
      </c>
      <c r="D24" s="10">
        <v>10</v>
      </c>
      <c r="U24" s="155"/>
    </row>
    <row r="25" spans="1:21" hidden="1" x14ac:dyDescent="0.25">
      <c r="A25" s="29"/>
      <c r="H25" s="1"/>
      <c r="U25" s="155"/>
    </row>
    <row r="26" spans="1:21" hidden="1" x14ac:dyDescent="0.25">
      <c r="A26" s="29"/>
      <c r="C26" s="48" t="s">
        <v>127</v>
      </c>
      <c r="D26" s="48" t="s">
        <v>29</v>
      </c>
      <c r="E26" s="49" t="s">
        <v>128</v>
      </c>
      <c r="H26" s="1"/>
      <c r="U26" s="155"/>
    </row>
    <row r="27" spans="1:21" hidden="1" x14ac:dyDescent="0.25">
      <c r="A27" s="29"/>
      <c r="C27" s="20" t="s">
        <v>129</v>
      </c>
      <c r="D27" s="150">
        <f>90*'Project Summary'!M12</f>
        <v>45</v>
      </c>
      <c r="E27" s="9" t="s">
        <v>130</v>
      </c>
      <c r="F27" s="18"/>
      <c r="G27" s="18"/>
      <c r="H27" s="1"/>
      <c r="U27" s="155"/>
    </row>
    <row r="28" spans="1:21" hidden="1" x14ac:dyDescent="0.25">
      <c r="A28" s="29"/>
      <c r="U28" s="155"/>
    </row>
    <row r="29" spans="1:21" hidden="1" x14ac:dyDescent="0.25">
      <c r="A29" s="29"/>
      <c r="C29" s="205" t="s">
        <v>87</v>
      </c>
      <c r="F29" s="1"/>
      <c r="G29" s="1"/>
      <c r="H29" s="1"/>
      <c r="U29" s="155"/>
    </row>
    <row r="30" spans="1:21" hidden="1" x14ac:dyDescent="0.25">
      <c r="A30" s="29"/>
      <c r="C30" s="16" t="s">
        <v>131</v>
      </c>
      <c r="F30" s="1"/>
      <c r="G30" s="1"/>
      <c r="H30" s="1"/>
      <c r="U30" s="155"/>
    </row>
    <row r="31" spans="1:21" hidden="1" x14ac:dyDescent="0.25">
      <c r="A31" s="29"/>
      <c r="C31" s="202" t="s">
        <v>132</v>
      </c>
      <c r="F31" s="1"/>
      <c r="G31" s="1"/>
      <c r="H31" s="1"/>
      <c r="U31" s="155"/>
    </row>
    <row r="32" spans="1:21" x14ac:dyDescent="0.25">
      <c r="A32" s="155"/>
      <c r="B32" s="155"/>
      <c r="C32" s="155"/>
      <c r="D32" s="155"/>
      <c r="E32" s="155"/>
      <c r="F32" s="156"/>
      <c r="G32" s="156"/>
      <c r="H32" s="156"/>
      <c r="I32" s="155"/>
      <c r="J32" s="155"/>
      <c r="K32" s="155"/>
      <c r="L32" s="155"/>
      <c r="M32" s="155"/>
      <c r="N32" s="155"/>
      <c r="O32" s="155"/>
      <c r="P32" s="155"/>
      <c r="Q32" s="155"/>
      <c r="R32" s="155"/>
      <c r="S32" s="155"/>
      <c r="T32" s="155"/>
      <c r="U32" s="155"/>
    </row>
    <row r="33" spans="1:21" x14ac:dyDescent="0.25">
      <c r="A33" s="155"/>
      <c r="B33" s="155"/>
      <c r="C33" s="155"/>
      <c r="D33" s="155"/>
      <c r="E33" s="155"/>
      <c r="F33" s="155"/>
      <c r="G33" s="155"/>
      <c r="H33" s="155"/>
      <c r="I33" s="155"/>
      <c r="J33" s="155"/>
      <c r="K33" s="155"/>
      <c r="L33" s="155"/>
      <c r="M33" s="155"/>
      <c r="N33" s="155"/>
      <c r="O33" s="155"/>
      <c r="P33" s="155"/>
      <c r="Q33" s="155"/>
      <c r="R33" s="155"/>
      <c r="S33" s="155"/>
      <c r="T33" s="155"/>
      <c r="U33" s="155"/>
    </row>
    <row r="34" spans="1:21" x14ac:dyDescent="0.25">
      <c r="A34" s="90"/>
      <c r="B34" s="90"/>
      <c r="C34" s="90"/>
      <c r="D34" s="90"/>
      <c r="E34" s="90"/>
      <c r="F34" s="154"/>
      <c r="G34" s="154"/>
      <c r="H34" s="154"/>
      <c r="I34" s="90"/>
      <c r="J34" s="90"/>
      <c r="K34" s="90"/>
      <c r="L34" s="90"/>
      <c r="M34" s="90"/>
      <c r="N34" s="90"/>
      <c r="O34" s="90"/>
      <c r="P34" s="90"/>
      <c r="Q34" s="90"/>
      <c r="R34" s="90"/>
      <c r="S34" s="90"/>
      <c r="T34" s="90"/>
      <c r="U34" s="90"/>
    </row>
    <row r="35" spans="1:21" x14ac:dyDescent="0.25">
      <c r="A35" s="90"/>
      <c r="B35" s="90"/>
      <c r="C35" s="90"/>
      <c r="D35" s="90"/>
      <c r="E35" s="90"/>
      <c r="F35" s="154"/>
      <c r="G35" s="154"/>
      <c r="H35" s="154"/>
      <c r="I35" s="90"/>
      <c r="J35" s="90"/>
      <c r="K35" s="90"/>
      <c r="L35" s="90"/>
      <c r="M35" s="90"/>
      <c r="N35" s="90"/>
      <c r="O35" s="90"/>
      <c r="P35" s="90"/>
      <c r="Q35" s="90"/>
      <c r="R35" s="90"/>
      <c r="S35" s="90"/>
      <c r="T35" s="90"/>
      <c r="U35" s="90"/>
    </row>
    <row r="36" spans="1:21" x14ac:dyDescent="0.25">
      <c r="A36" s="90"/>
      <c r="B36" s="90"/>
      <c r="C36" s="90"/>
      <c r="D36" s="90"/>
      <c r="E36" s="90"/>
      <c r="F36" s="154"/>
      <c r="G36" s="154"/>
      <c r="H36" s="154"/>
      <c r="I36" s="90"/>
      <c r="J36" s="90"/>
      <c r="K36" s="90"/>
      <c r="L36" s="90"/>
      <c r="M36" s="90"/>
      <c r="N36" s="90"/>
      <c r="O36" s="90"/>
      <c r="P36" s="90"/>
      <c r="Q36" s="90"/>
      <c r="R36" s="90"/>
      <c r="S36" s="90"/>
      <c r="T36" s="90"/>
      <c r="U36" s="90"/>
    </row>
    <row r="37" spans="1:21" x14ac:dyDescent="0.25">
      <c r="A37" s="90"/>
      <c r="B37" s="90"/>
      <c r="C37" s="90"/>
      <c r="D37" s="90"/>
      <c r="E37" s="90"/>
      <c r="F37" s="90"/>
      <c r="G37" s="90"/>
      <c r="H37" s="90"/>
      <c r="I37" s="90"/>
      <c r="J37" s="90"/>
      <c r="K37" s="90"/>
      <c r="L37" s="90"/>
      <c r="M37" s="90"/>
      <c r="N37" s="90"/>
      <c r="O37" s="90"/>
      <c r="P37" s="90"/>
      <c r="Q37" s="90"/>
      <c r="R37" s="90"/>
      <c r="S37" s="90"/>
      <c r="T37" s="90"/>
      <c r="U37" s="90"/>
    </row>
    <row r="38" spans="1:21" x14ac:dyDescent="0.25">
      <c r="A38" s="90"/>
      <c r="B38" s="90"/>
      <c r="C38" s="90"/>
      <c r="D38" s="90"/>
      <c r="E38" s="90"/>
      <c r="F38" s="154"/>
      <c r="G38" s="154"/>
      <c r="H38" s="154"/>
      <c r="I38" s="90"/>
      <c r="J38" s="90"/>
      <c r="K38" s="90"/>
      <c r="L38" s="90"/>
      <c r="M38" s="90"/>
      <c r="N38" s="90"/>
      <c r="O38" s="90"/>
      <c r="P38" s="90"/>
      <c r="Q38" s="90"/>
      <c r="R38" s="90"/>
      <c r="S38" s="90"/>
      <c r="T38" s="90"/>
      <c r="U38" s="90"/>
    </row>
    <row r="39" spans="1:21" x14ac:dyDescent="0.25">
      <c r="A39" s="90"/>
      <c r="B39" s="90"/>
      <c r="C39" s="90"/>
      <c r="D39" s="90"/>
      <c r="E39" s="90"/>
      <c r="F39" s="154"/>
      <c r="G39" s="154"/>
      <c r="H39" s="154"/>
      <c r="I39" s="90"/>
      <c r="J39" s="90"/>
      <c r="K39" s="90"/>
      <c r="L39" s="90"/>
      <c r="M39" s="90"/>
      <c r="N39" s="90"/>
      <c r="O39" s="90"/>
      <c r="P39" s="90"/>
      <c r="Q39" s="90"/>
      <c r="R39" s="90"/>
      <c r="S39" s="90"/>
      <c r="T39" s="90"/>
      <c r="U39" s="90"/>
    </row>
    <row r="40" spans="1:21" x14ac:dyDescent="0.25">
      <c r="A40" s="90"/>
      <c r="B40" s="90"/>
      <c r="C40" s="90"/>
      <c r="D40" s="90"/>
      <c r="E40" s="90"/>
      <c r="F40" s="154"/>
      <c r="G40" s="154"/>
      <c r="H40" s="154"/>
      <c r="I40" s="90"/>
      <c r="J40" s="90"/>
      <c r="K40" s="90"/>
      <c r="L40" s="90"/>
      <c r="M40" s="90"/>
      <c r="N40" s="90"/>
      <c r="O40" s="90"/>
      <c r="P40" s="90"/>
      <c r="Q40" s="90"/>
      <c r="R40" s="90"/>
      <c r="S40" s="90"/>
      <c r="T40" s="90"/>
      <c r="U40" s="90"/>
    </row>
    <row r="41" spans="1:21" x14ac:dyDescent="0.25">
      <c r="A41" s="90"/>
      <c r="B41" s="90"/>
      <c r="C41" s="90"/>
      <c r="D41" s="90"/>
      <c r="E41" s="90"/>
      <c r="F41" s="90"/>
      <c r="G41" s="90"/>
      <c r="H41" s="90"/>
      <c r="I41" s="90"/>
      <c r="J41" s="90"/>
      <c r="K41" s="90"/>
      <c r="L41" s="90"/>
      <c r="M41" s="90"/>
      <c r="N41" s="90"/>
      <c r="O41" s="90"/>
      <c r="P41" s="90"/>
      <c r="Q41" s="90"/>
      <c r="R41" s="90"/>
      <c r="S41" s="90"/>
      <c r="T41" s="90"/>
      <c r="U41" s="90"/>
    </row>
    <row r="42" spans="1:21" x14ac:dyDescent="0.25">
      <c r="A42" s="90"/>
      <c r="B42" s="90"/>
      <c r="C42" s="90"/>
      <c r="D42" s="90"/>
      <c r="E42" s="90"/>
      <c r="F42" s="154"/>
      <c r="G42" s="154"/>
      <c r="H42" s="154"/>
      <c r="I42" s="90"/>
      <c r="J42" s="90"/>
      <c r="K42" s="90"/>
      <c r="L42" s="90"/>
      <c r="M42" s="90"/>
      <c r="N42" s="90"/>
      <c r="O42" s="90"/>
      <c r="P42" s="90"/>
      <c r="Q42" s="90"/>
      <c r="R42" s="90"/>
      <c r="S42" s="90"/>
      <c r="T42" s="90"/>
      <c r="U42" s="90"/>
    </row>
    <row r="43" spans="1:21" x14ac:dyDescent="0.25">
      <c r="A43" s="90"/>
      <c r="B43" s="90"/>
      <c r="C43" s="90"/>
      <c r="D43" s="90"/>
      <c r="E43" s="90"/>
      <c r="F43" s="154"/>
      <c r="G43" s="154"/>
      <c r="H43" s="154"/>
      <c r="I43" s="90"/>
      <c r="J43" s="90"/>
      <c r="K43" s="90"/>
      <c r="L43" s="90"/>
      <c r="M43" s="90"/>
      <c r="N43" s="90"/>
      <c r="O43" s="90"/>
      <c r="P43" s="90"/>
      <c r="Q43" s="90"/>
      <c r="R43" s="90"/>
      <c r="S43" s="90"/>
      <c r="T43" s="90"/>
      <c r="U43" s="90"/>
    </row>
    <row r="44" spans="1:21" x14ac:dyDescent="0.25">
      <c r="A44" s="90"/>
      <c r="B44" s="90"/>
      <c r="C44" s="90"/>
      <c r="D44" s="90"/>
      <c r="E44" s="90"/>
      <c r="F44" s="154"/>
      <c r="G44" s="154"/>
      <c r="H44" s="154"/>
      <c r="I44" s="90"/>
      <c r="J44" s="90"/>
      <c r="K44" s="90"/>
      <c r="L44" s="90"/>
      <c r="M44" s="90"/>
      <c r="N44" s="90"/>
      <c r="O44" s="90"/>
      <c r="P44" s="90"/>
      <c r="Q44" s="90"/>
      <c r="R44" s="90"/>
      <c r="S44" s="90"/>
      <c r="T44" s="90"/>
      <c r="U44" s="90"/>
    </row>
    <row r="45" spans="1:21" x14ac:dyDescent="0.25">
      <c r="A45" s="90"/>
      <c r="B45" s="90"/>
      <c r="C45" s="90"/>
      <c r="D45" s="90"/>
      <c r="E45" s="90"/>
      <c r="F45" s="90"/>
      <c r="G45" s="90"/>
      <c r="H45" s="90"/>
      <c r="I45" s="90"/>
      <c r="J45" s="90"/>
      <c r="K45" s="90"/>
      <c r="L45" s="90"/>
      <c r="M45" s="90"/>
      <c r="N45" s="90"/>
      <c r="O45" s="90"/>
      <c r="P45" s="90"/>
      <c r="Q45" s="90"/>
      <c r="R45" s="90"/>
      <c r="S45" s="90"/>
      <c r="T45" s="90"/>
      <c r="U45" s="90"/>
    </row>
    <row r="46" spans="1:21" x14ac:dyDescent="0.25">
      <c r="A46" s="90"/>
      <c r="B46" s="90"/>
      <c r="C46" s="90"/>
      <c r="D46" s="90"/>
      <c r="E46" s="90"/>
      <c r="F46" s="154"/>
      <c r="G46" s="154"/>
      <c r="H46" s="154"/>
      <c r="I46" s="90"/>
      <c r="J46" s="90"/>
      <c r="K46" s="90"/>
      <c r="L46" s="90"/>
      <c r="M46" s="90"/>
      <c r="N46" s="90"/>
      <c r="O46" s="90"/>
      <c r="P46" s="90"/>
      <c r="Q46" s="90"/>
      <c r="R46" s="90"/>
      <c r="S46" s="90"/>
      <c r="T46" s="90"/>
      <c r="U46" s="90"/>
    </row>
    <row r="47" spans="1:21" x14ac:dyDescent="0.25">
      <c r="A47" s="90"/>
      <c r="B47" s="90"/>
      <c r="C47" s="90"/>
      <c r="D47" s="90"/>
      <c r="E47" s="90"/>
      <c r="F47" s="154"/>
      <c r="G47" s="154"/>
      <c r="H47" s="154"/>
      <c r="I47" s="90"/>
      <c r="J47" s="90"/>
      <c r="K47" s="90"/>
      <c r="L47" s="90"/>
      <c r="M47" s="90"/>
      <c r="N47" s="90"/>
      <c r="O47" s="90"/>
      <c r="P47" s="90"/>
      <c r="Q47" s="90"/>
      <c r="R47" s="90"/>
      <c r="S47" s="90"/>
      <c r="T47" s="90"/>
      <c r="U47" s="90"/>
    </row>
    <row r="48" spans="1:21" x14ac:dyDescent="0.25">
      <c r="A48" s="90"/>
      <c r="B48" s="90"/>
      <c r="C48" s="90"/>
      <c r="D48" s="90"/>
      <c r="E48" s="90"/>
      <c r="F48" s="154"/>
      <c r="G48" s="154"/>
      <c r="H48" s="154"/>
      <c r="I48" s="90"/>
      <c r="J48" s="90"/>
      <c r="K48" s="90"/>
      <c r="L48" s="90"/>
      <c r="M48" s="90"/>
      <c r="N48" s="90"/>
      <c r="O48" s="90"/>
      <c r="P48" s="90"/>
      <c r="Q48" s="90"/>
      <c r="R48" s="90"/>
      <c r="S48" s="90"/>
      <c r="T48" s="90"/>
      <c r="U48" s="90"/>
    </row>
    <row r="49" spans="1:21" x14ac:dyDescent="0.25">
      <c r="A49" s="90"/>
      <c r="B49" s="90"/>
      <c r="C49" s="90"/>
      <c r="D49" s="90"/>
      <c r="E49" s="90"/>
      <c r="F49" s="90"/>
      <c r="G49" s="90"/>
      <c r="H49" s="90"/>
      <c r="I49" s="90"/>
      <c r="J49" s="90"/>
      <c r="K49" s="90"/>
      <c r="L49" s="90"/>
      <c r="M49" s="90"/>
      <c r="N49" s="90"/>
      <c r="O49" s="90"/>
      <c r="P49" s="90"/>
      <c r="Q49" s="90"/>
      <c r="R49" s="90"/>
      <c r="S49" s="90"/>
      <c r="T49" s="90"/>
      <c r="U49" s="90"/>
    </row>
    <row r="50" spans="1:21" x14ac:dyDescent="0.25">
      <c r="A50" s="90"/>
      <c r="B50" s="90"/>
      <c r="C50" s="90"/>
      <c r="D50" s="90"/>
      <c r="E50" s="90"/>
      <c r="F50" s="90"/>
      <c r="G50" s="90"/>
      <c r="H50" s="90"/>
      <c r="I50" s="90"/>
      <c r="J50" s="90"/>
      <c r="K50" s="90"/>
      <c r="L50" s="90"/>
      <c r="M50" s="90"/>
      <c r="N50" s="90"/>
      <c r="O50" s="90"/>
      <c r="P50" s="90"/>
      <c r="Q50" s="90"/>
      <c r="R50" s="90"/>
      <c r="S50" s="90"/>
      <c r="T50" s="90"/>
      <c r="U50" s="90"/>
    </row>
    <row r="51" spans="1:21" x14ac:dyDescent="0.25">
      <c r="A51" s="90"/>
      <c r="B51" s="90"/>
      <c r="C51" s="90"/>
      <c r="D51" s="90"/>
      <c r="E51" s="90"/>
      <c r="F51" s="90"/>
      <c r="G51" s="90"/>
      <c r="H51" s="90"/>
      <c r="I51" s="90"/>
      <c r="J51" s="90"/>
      <c r="K51" s="90"/>
      <c r="L51" s="90"/>
      <c r="M51" s="90"/>
      <c r="N51" s="90"/>
      <c r="O51" s="90"/>
      <c r="P51" s="90"/>
      <c r="Q51" s="90"/>
      <c r="R51" s="90"/>
      <c r="S51" s="90"/>
      <c r="T51" s="90"/>
      <c r="U51" s="90"/>
    </row>
    <row r="52" spans="1:21" x14ac:dyDescent="0.25">
      <c r="A52" s="90"/>
      <c r="B52" s="90"/>
      <c r="C52" s="90"/>
      <c r="D52" s="90"/>
      <c r="E52" s="90"/>
      <c r="F52" s="90"/>
      <c r="G52" s="90"/>
      <c r="H52" s="90"/>
      <c r="I52" s="90"/>
      <c r="J52" s="90"/>
      <c r="K52" s="90"/>
      <c r="L52" s="90"/>
      <c r="M52" s="90"/>
      <c r="N52" s="90"/>
      <c r="O52" s="90"/>
      <c r="P52" s="90"/>
      <c r="Q52" s="90"/>
      <c r="R52" s="90"/>
      <c r="S52" s="90"/>
      <c r="T52" s="90"/>
      <c r="U52" s="90"/>
    </row>
    <row r="53" spans="1:21" x14ac:dyDescent="0.25">
      <c r="A53" s="90"/>
      <c r="B53" s="90"/>
      <c r="C53" s="90"/>
      <c r="D53" s="90"/>
      <c r="E53" s="90"/>
      <c r="F53" s="90"/>
      <c r="G53" s="90"/>
      <c r="H53" s="90"/>
      <c r="I53" s="90"/>
      <c r="J53" s="90"/>
      <c r="K53" s="90"/>
      <c r="L53" s="90"/>
      <c r="M53" s="90"/>
      <c r="N53" s="90"/>
      <c r="O53" s="90"/>
      <c r="P53" s="90"/>
      <c r="Q53" s="90"/>
      <c r="R53" s="90"/>
      <c r="S53" s="90"/>
      <c r="T53" s="90"/>
      <c r="U53" s="90"/>
    </row>
    <row r="54" spans="1:21" x14ac:dyDescent="0.25">
      <c r="A54" s="90"/>
      <c r="B54" s="90"/>
      <c r="C54" s="90"/>
      <c r="D54" s="90"/>
      <c r="E54" s="90"/>
      <c r="F54" s="90"/>
      <c r="G54" s="90"/>
      <c r="H54" s="90"/>
      <c r="I54" s="90"/>
      <c r="J54" s="90"/>
      <c r="K54" s="90"/>
      <c r="L54" s="90"/>
      <c r="M54" s="90"/>
      <c r="N54" s="90"/>
      <c r="O54" s="90"/>
      <c r="P54" s="90"/>
      <c r="Q54" s="90"/>
      <c r="R54" s="90"/>
      <c r="S54" s="90"/>
      <c r="T54" s="90"/>
      <c r="U54" s="90"/>
    </row>
    <row r="55" spans="1:21" x14ac:dyDescent="0.25">
      <c r="A55" s="90"/>
      <c r="B55" s="90"/>
      <c r="C55" s="90"/>
      <c r="D55" s="90"/>
      <c r="E55" s="90"/>
      <c r="F55" s="90"/>
      <c r="G55" s="90"/>
      <c r="H55" s="90"/>
      <c r="I55" s="90"/>
      <c r="J55" s="90"/>
      <c r="K55" s="90"/>
      <c r="L55" s="90"/>
      <c r="M55" s="90"/>
      <c r="N55" s="90"/>
      <c r="O55" s="90"/>
      <c r="P55" s="90"/>
      <c r="Q55" s="90"/>
      <c r="R55" s="90"/>
      <c r="S55" s="90"/>
      <c r="T55" s="90"/>
      <c r="U55" s="90"/>
    </row>
    <row r="56" spans="1:21" x14ac:dyDescent="0.25">
      <c r="A56" s="90"/>
      <c r="B56" s="90"/>
      <c r="C56" s="90"/>
      <c r="D56" s="90"/>
      <c r="E56" s="90"/>
      <c r="F56" s="90"/>
      <c r="G56" s="90"/>
      <c r="H56" s="90"/>
      <c r="I56" s="90"/>
      <c r="J56" s="90"/>
      <c r="K56" s="90"/>
      <c r="L56" s="90"/>
      <c r="M56" s="90"/>
      <c r="N56" s="90"/>
      <c r="O56" s="90"/>
      <c r="P56" s="90"/>
      <c r="Q56" s="90"/>
      <c r="R56" s="90"/>
      <c r="S56" s="90"/>
      <c r="T56" s="90"/>
      <c r="U56" s="90"/>
    </row>
    <row r="57" spans="1:21" x14ac:dyDescent="0.25">
      <c r="A57" s="90"/>
      <c r="B57" s="90"/>
      <c r="C57" s="90"/>
      <c r="D57" s="90"/>
      <c r="E57" s="90"/>
      <c r="F57" s="90"/>
      <c r="G57" s="90"/>
      <c r="H57" s="90"/>
      <c r="I57" s="90"/>
      <c r="J57" s="90"/>
      <c r="K57" s="90"/>
      <c r="L57" s="90"/>
      <c r="M57" s="90"/>
      <c r="N57" s="90"/>
      <c r="O57" s="90"/>
      <c r="P57" s="90"/>
      <c r="Q57" s="90"/>
      <c r="R57" s="90"/>
      <c r="S57" s="90"/>
      <c r="T57" s="90"/>
      <c r="U57" s="90"/>
    </row>
    <row r="58" spans="1:21" x14ac:dyDescent="0.25">
      <c r="A58" s="90"/>
      <c r="B58" s="90"/>
      <c r="C58" s="90"/>
      <c r="D58" s="90"/>
      <c r="E58" s="90"/>
      <c r="F58" s="90"/>
      <c r="G58" s="90"/>
      <c r="H58" s="90"/>
      <c r="I58" s="90"/>
      <c r="J58" s="90"/>
      <c r="K58" s="90"/>
      <c r="L58" s="90"/>
      <c r="M58" s="90"/>
      <c r="N58" s="90"/>
      <c r="O58" s="90"/>
      <c r="P58" s="90"/>
      <c r="Q58" s="90"/>
      <c r="R58" s="90"/>
      <c r="S58" s="90"/>
      <c r="T58" s="90"/>
      <c r="U58" s="90"/>
    </row>
    <row r="59" spans="1:21" x14ac:dyDescent="0.25">
      <c r="A59" s="90"/>
      <c r="B59" s="90"/>
      <c r="C59" s="90"/>
      <c r="D59" s="90"/>
      <c r="E59" s="90"/>
      <c r="F59" s="90"/>
      <c r="G59" s="90"/>
      <c r="H59" s="90"/>
      <c r="I59" s="90"/>
      <c r="J59" s="90"/>
      <c r="K59" s="90"/>
      <c r="L59" s="90"/>
      <c r="M59" s="90"/>
      <c r="N59" s="90"/>
      <c r="O59" s="90"/>
      <c r="P59" s="90"/>
      <c r="Q59" s="90"/>
      <c r="R59" s="90"/>
      <c r="S59" s="90"/>
      <c r="T59" s="90"/>
      <c r="U59" s="90"/>
    </row>
    <row r="60" spans="1:21" x14ac:dyDescent="0.25">
      <c r="A60" s="90"/>
      <c r="B60" s="90"/>
      <c r="C60" s="90"/>
      <c r="D60" s="90"/>
      <c r="E60" s="90"/>
      <c r="F60" s="90"/>
      <c r="G60" s="90"/>
      <c r="H60" s="90"/>
      <c r="I60" s="90"/>
      <c r="J60" s="90"/>
      <c r="K60" s="90"/>
      <c r="L60" s="90"/>
      <c r="M60" s="90"/>
      <c r="N60" s="90"/>
      <c r="O60" s="90"/>
      <c r="P60" s="90"/>
      <c r="Q60" s="90"/>
      <c r="R60" s="90"/>
      <c r="S60" s="90"/>
      <c r="T60" s="90"/>
      <c r="U60" s="90"/>
    </row>
    <row r="61" spans="1:21" x14ac:dyDescent="0.25">
      <c r="A61" s="90"/>
      <c r="B61" s="90"/>
      <c r="C61" s="90"/>
      <c r="D61" s="90"/>
      <c r="E61" s="90"/>
      <c r="F61" s="90"/>
      <c r="G61" s="90"/>
      <c r="H61" s="90"/>
      <c r="I61" s="90"/>
      <c r="J61" s="90"/>
      <c r="K61" s="90"/>
      <c r="L61" s="90"/>
      <c r="M61" s="90"/>
      <c r="N61" s="90"/>
      <c r="O61" s="90"/>
      <c r="P61" s="90"/>
      <c r="Q61" s="90"/>
      <c r="R61" s="90"/>
      <c r="S61" s="90"/>
      <c r="T61" s="90"/>
      <c r="U61" s="90"/>
    </row>
    <row r="62" spans="1:21" x14ac:dyDescent="0.25">
      <c r="A62" s="90"/>
      <c r="B62" s="90"/>
      <c r="C62" s="90"/>
      <c r="D62" s="90"/>
      <c r="E62" s="90"/>
      <c r="F62" s="90"/>
      <c r="G62" s="90"/>
      <c r="H62" s="90"/>
      <c r="I62" s="90"/>
      <c r="J62" s="90"/>
      <c r="K62" s="90"/>
      <c r="L62" s="90"/>
      <c r="M62" s="90"/>
      <c r="N62" s="90"/>
      <c r="O62" s="90"/>
      <c r="P62" s="90"/>
      <c r="Q62" s="90"/>
      <c r="R62" s="90"/>
      <c r="S62" s="90"/>
      <c r="T62" s="90"/>
      <c r="U62" s="90"/>
    </row>
    <row r="63" spans="1:21" x14ac:dyDescent="0.25">
      <c r="A63" s="90"/>
      <c r="B63" s="90"/>
      <c r="C63" s="90"/>
      <c r="D63" s="90"/>
      <c r="E63" s="90"/>
      <c r="F63" s="90"/>
      <c r="G63" s="90"/>
      <c r="H63" s="90"/>
      <c r="I63" s="90"/>
      <c r="J63" s="90"/>
      <c r="K63" s="90"/>
      <c r="L63" s="90"/>
      <c r="M63" s="90"/>
      <c r="N63" s="90"/>
      <c r="O63" s="90"/>
      <c r="P63" s="90"/>
      <c r="Q63" s="90"/>
      <c r="R63" s="90"/>
      <c r="S63" s="90"/>
      <c r="T63" s="90"/>
      <c r="U63" s="90"/>
    </row>
    <row r="64" spans="1:21" x14ac:dyDescent="0.25">
      <c r="A64" s="90"/>
      <c r="B64" s="90"/>
      <c r="C64" s="90"/>
      <c r="D64" s="90"/>
      <c r="E64" s="90"/>
      <c r="F64" s="90"/>
      <c r="G64" s="90"/>
      <c r="H64" s="90"/>
      <c r="I64" s="90"/>
      <c r="J64" s="90"/>
      <c r="K64" s="90"/>
      <c r="L64" s="90"/>
      <c r="M64" s="90"/>
      <c r="N64" s="90"/>
      <c r="O64" s="90"/>
      <c r="P64" s="90"/>
      <c r="Q64" s="90"/>
      <c r="R64" s="90"/>
      <c r="S64" s="90"/>
      <c r="T64" s="90"/>
      <c r="U64" s="90"/>
    </row>
    <row r="65" spans="1:21" x14ac:dyDescent="0.25">
      <c r="A65" s="90"/>
      <c r="B65" s="90"/>
      <c r="C65" s="90"/>
      <c r="D65" s="90"/>
      <c r="E65" s="90"/>
      <c r="F65" s="90"/>
      <c r="G65" s="90"/>
      <c r="H65" s="90"/>
      <c r="I65" s="90"/>
      <c r="J65" s="90"/>
      <c r="K65" s="90"/>
      <c r="L65" s="90"/>
      <c r="M65" s="90"/>
      <c r="N65" s="90"/>
      <c r="O65" s="90"/>
      <c r="P65" s="90"/>
      <c r="Q65" s="90"/>
      <c r="R65" s="90"/>
      <c r="S65" s="90"/>
      <c r="T65" s="90"/>
      <c r="U65" s="90"/>
    </row>
    <row r="66" spans="1:21" x14ac:dyDescent="0.25">
      <c r="A66" s="90"/>
      <c r="B66" s="90"/>
      <c r="C66" s="90"/>
      <c r="D66" s="90"/>
      <c r="E66" s="90"/>
      <c r="F66" s="90"/>
      <c r="G66" s="90"/>
      <c r="H66" s="90"/>
      <c r="I66" s="90"/>
      <c r="J66" s="90"/>
      <c r="K66" s="90"/>
      <c r="L66" s="90"/>
      <c r="M66" s="90"/>
      <c r="N66" s="90"/>
      <c r="O66" s="90"/>
      <c r="P66" s="90"/>
      <c r="Q66" s="90"/>
      <c r="R66" s="90"/>
      <c r="S66" s="90"/>
      <c r="T66" s="90"/>
      <c r="U66" s="90"/>
    </row>
    <row r="67" spans="1:21" x14ac:dyDescent="0.25">
      <c r="A67" s="90"/>
      <c r="B67" s="90"/>
      <c r="C67" s="90"/>
      <c r="D67" s="90"/>
      <c r="E67" s="90"/>
      <c r="F67" s="90"/>
      <c r="G67" s="90"/>
      <c r="H67" s="90"/>
      <c r="I67" s="90"/>
      <c r="J67" s="90"/>
      <c r="K67" s="90"/>
      <c r="L67" s="90"/>
      <c r="M67" s="90"/>
      <c r="N67" s="90"/>
      <c r="O67" s="90"/>
      <c r="P67" s="90"/>
      <c r="Q67" s="90"/>
      <c r="R67" s="90"/>
      <c r="S67" s="90"/>
      <c r="T67" s="90"/>
      <c r="U67" s="90"/>
    </row>
    <row r="68" spans="1:21" x14ac:dyDescent="0.25">
      <c r="A68" s="90"/>
      <c r="B68" s="90"/>
      <c r="C68" s="90"/>
      <c r="D68" s="90"/>
      <c r="E68" s="90"/>
      <c r="F68" s="90"/>
      <c r="G68" s="90"/>
      <c r="H68" s="90"/>
      <c r="I68" s="90"/>
      <c r="J68" s="90"/>
      <c r="K68" s="90"/>
      <c r="L68" s="90"/>
      <c r="M68" s="90"/>
      <c r="N68" s="90"/>
      <c r="O68" s="90"/>
      <c r="P68" s="90"/>
      <c r="Q68" s="90"/>
      <c r="R68" s="90"/>
      <c r="S68" s="90"/>
      <c r="T68" s="90"/>
      <c r="U68" s="90"/>
    </row>
    <row r="69" spans="1:21" x14ac:dyDescent="0.25">
      <c r="A69" s="90"/>
      <c r="B69" s="90"/>
      <c r="C69" s="90"/>
      <c r="D69" s="90"/>
      <c r="E69" s="90"/>
      <c r="F69" s="90"/>
      <c r="G69" s="90"/>
      <c r="H69" s="90"/>
      <c r="I69" s="90"/>
      <c r="J69" s="90"/>
      <c r="K69" s="90"/>
      <c r="L69" s="90"/>
      <c r="M69" s="90"/>
      <c r="N69" s="90"/>
      <c r="O69" s="90"/>
      <c r="P69" s="90"/>
      <c r="Q69" s="90"/>
      <c r="R69" s="90"/>
      <c r="S69" s="90"/>
      <c r="T69" s="90"/>
      <c r="U69" s="90"/>
    </row>
    <row r="70" spans="1:21" x14ac:dyDescent="0.25">
      <c r="A70" s="90"/>
      <c r="B70" s="90"/>
      <c r="C70" s="90"/>
      <c r="D70" s="90"/>
      <c r="E70" s="90"/>
      <c r="F70" s="90"/>
      <c r="G70" s="90"/>
      <c r="H70" s="90"/>
      <c r="I70" s="90"/>
      <c r="J70" s="90"/>
      <c r="K70" s="90"/>
      <c r="L70" s="90"/>
      <c r="M70" s="90"/>
      <c r="N70" s="90"/>
      <c r="O70" s="90"/>
      <c r="P70" s="90"/>
      <c r="Q70" s="90"/>
      <c r="R70" s="90"/>
      <c r="S70" s="90"/>
      <c r="T70" s="90"/>
      <c r="U70" s="90"/>
    </row>
    <row r="71" spans="1:21" x14ac:dyDescent="0.25">
      <c r="A71" s="90"/>
      <c r="B71" s="90"/>
      <c r="C71" s="90"/>
      <c r="D71" s="90"/>
      <c r="E71" s="90"/>
      <c r="F71" s="90"/>
      <c r="G71" s="90"/>
      <c r="H71" s="90"/>
      <c r="I71" s="90"/>
      <c r="J71" s="90"/>
      <c r="K71" s="90"/>
      <c r="L71" s="90"/>
      <c r="M71" s="90"/>
      <c r="N71" s="90"/>
      <c r="O71" s="90"/>
      <c r="P71" s="90"/>
      <c r="Q71" s="90"/>
      <c r="R71" s="90"/>
      <c r="S71" s="90"/>
      <c r="T71" s="90"/>
      <c r="U71" s="90"/>
    </row>
    <row r="72" spans="1:21" x14ac:dyDescent="0.25">
      <c r="A72" s="90"/>
      <c r="B72" s="90"/>
      <c r="C72" s="90"/>
      <c r="D72" s="90"/>
      <c r="E72" s="90"/>
      <c r="F72" s="90"/>
      <c r="G72" s="90"/>
      <c r="H72" s="90"/>
      <c r="I72" s="90"/>
      <c r="J72" s="90"/>
      <c r="K72" s="90"/>
      <c r="L72" s="90"/>
      <c r="M72" s="90"/>
      <c r="N72" s="90"/>
      <c r="O72" s="90"/>
      <c r="P72" s="90"/>
      <c r="Q72" s="90"/>
      <c r="R72" s="90"/>
      <c r="S72" s="90"/>
      <c r="T72" s="90"/>
      <c r="U72" s="90"/>
    </row>
    <row r="73" spans="1:21" x14ac:dyDescent="0.25">
      <c r="A73" s="90"/>
      <c r="B73" s="90"/>
      <c r="C73" s="90"/>
      <c r="D73" s="90"/>
      <c r="E73" s="90"/>
      <c r="F73" s="90"/>
      <c r="G73" s="90"/>
      <c r="H73" s="90"/>
      <c r="I73" s="90"/>
      <c r="J73" s="90"/>
      <c r="K73" s="90"/>
      <c r="L73" s="90"/>
      <c r="M73" s="90"/>
      <c r="N73" s="90"/>
      <c r="O73" s="90"/>
      <c r="P73" s="90"/>
      <c r="Q73" s="90"/>
      <c r="R73" s="90"/>
      <c r="S73" s="90"/>
      <c r="T73" s="90"/>
      <c r="U73" s="90"/>
    </row>
    <row r="74" spans="1:21" x14ac:dyDescent="0.25">
      <c r="A74" s="90"/>
      <c r="B74" s="90"/>
      <c r="C74" s="90"/>
      <c r="D74" s="90"/>
      <c r="E74" s="90"/>
      <c r="F74" s="90"/>
      <c r="G74" s="90"/>
      <c r="H74" s="90"/>
      <c r="I74" s="90"/>
      <c r="J74" s="90"/>
      <c r="K74" s="90"/>
      <c r="L74" s="90"/>
      <c r="M74" s="90"/>
      <c r="N74" s="90"/>
      <c r="O74" s="90"/>
      <c r="P74" s="90"/>
      <c r="Q74" s="90"/>
      <c r="R74" s="90"/>
      <c r="S74" s="90"/>
      <c r="T74" s="90"/>
      <c r="U74" s="90"/>
    </row>
    <row r="75" spans="1:21" x14ac:dyDescent="0.25">
      <c r="A75" s="90"/>
      <c r="B75" s="90"/>
      <c r="C75" s="90"/>
      <c r="D75" s="90"/>
      <c r="E75" s="90"/>
      <c r="F75" s="90"/>
      <c r="G75" s="90"/>
      <c r="H75" s="90"/>
      <c r="I75" s="90"/>
      <c r="J75" s="90"/>
      <c r="K75" s="90"/>
      <c r="L75" s="90"/>
      <c r="M75" s="90"/>
      <c r="N75" s="90"/>
      <c r="O75" s="90"/>
      <c r="P75" s="90"/>
      <c r="Q75" s="90"/>
      <c r="R75" s="90"/>
      <c r="S75" s="90"/>
      <c r="T75" s="90"/>
      <c r="U75" s="90"/>
    </row>
    <row r="76" spans="1:21" x14ac:dyDescent="0.25">
      <c r="A76" s="90"/>
      <c r="B76" s="90"/>
      <c r="C76" s="90"/>
      <c r="D76" s="90"/>
      <c r="E76" s="90"/>
      <c r="F76" s="90"/>
      <c r="G76" s="90"/>
      <c r="H76" s="90"/>
      <c r="I76" s="90"/>
      <c r="J76" s="90"/>
      <c r="K76" s="90"/>
      <c r="L76" s="90"/>
      <c r="M76" s="90"/>
      <c r="N76" s="90"/>
      <c r="O76" s="90"/>
      <c r="P76" s="90"/>
      <c r="Q76" s="90"/>
      <c r="R76" s="90"/>
      <c r="S76" s="90"/>
      <c r="T76" s="90"/>
      <c r="U76" s="90"/>
    </row>
    <row r="77" spans="1:21" x14ac:dyDescent="0.25">
      <c r="A77" s="90"/>
      <c r="B77" s="90"/>
      <c r="C77" s="90"/>
      <c r="D77" s="90"/>
      <c r="E77" s="90"/>
      <c r="F77" s="90"/>
      <c r="G77" s="90"/>
      <c r="H77" s="90"/>
      <c r="I77" s="90"/>
      <c r="J77" s="90"/>
      <c r="K77" s="90"/>
      <c r="L77" s="90"/>
      <c r="M77" s="90"/>
      <c r="N77" s="90"/>
      <c r="O77" s="90"/>
      <c r="P77" s="90"/>
      <c r="Q77" s="90"/>
      <c r="R77" s="90"/>
      <c r="S77" s="90"/>
      <c r="T77" s="90"/>
      <c r="U77" s="90"/>
    </row>
    <row r="78" spans="1:21" x14ac:dyDescent="0.25">
      <c r="A78" s="90"/>
      <c r="B78" s="90"/>
      <c r="C78" s="90"/>
      <c r="D78" s="90"/>
      <c r="E78" s="90"/>
      <c r="F78" s="90"/>
      <c r="G78" s="90"/>
      <c r="H78" s="90"/>
      <c r="I78" s="90"/>
      <c r="J78" s="90"/>
      <c r="K78" s="90"/>
      <c r="L78" s="90"/>
      <c r="M78" s="90"/>
      <c r="N78" s="90"/>
      <c r="O78" s="90"/>
      <c r="P78" s="90"/>
      <c r="Q78" s="90"/>
      <c r="R78" s="90"/>
      <c r="S78" s="90"/>
      <c r="T78" s="90"/>
      <c r="U78" s="90"/>
    </row>
    <row r="79" spans="1:21" x14ac:dyDescent="0.25">
      <c r="A79" s="90"/>
      <c r="B79" s="90"/>
      <c r="C79" s="90"/>
      <c r="D79" s="90"/>
      <c r="E79" s="90"/>
      <c r="F79" s="90"/>
      <c r="G79" s="90"/>
      <c r="H79" s="90"/>
      <c r="I79" s="90"/>
      <c r="J79" s="90"/>
      <c r="K79" s="90"/>
      <c r="L79" s="90"/>
      <c r="M79" s="90"/>
      <c r="N79" s="90"/>
      <c r="O79" s="90"/>
      <c r="P79" s="90"/>
      <c r="Q79" s="90"/>
      <c r="R79" s="90"/>
      <c r="S79" s="90"/>
      <c r="T79" s="90"/>
      <c r="U79" s="90"/>
    </row>
    <row r="80" spans="1:21" x14ac:dyDescent="0.25">
      <c r="A80" s="90"/>
      <c r="B80" s="90"/>
      <c r="C80" s="90"/>
      <c r="D80" s="90"/>
      <c r="E80" s="90"/>
      <c r="F80" s="90"/>
      <c r="G80" s="90"/>
      <c r="H80" s="90"/>
      <c r="I80" s="90"/>
      <c r="J80" s="90"/>
      <c r="K80" s="90"/>
      <c r="L80" s="90"/>
      <c r="M80" s="90"/>
      <c r="N80" s="90"/>
      <c r="O80" s="90"/>
      <c r="P80" s="90"/>
      <c r="Q80" s="90"/>
      <c r="R80" s="90"/>
      <c r="S80" s="90"/>
      <c r="T80" s="90"/>
      <c r="U80" s="90"/>
    </row>
    <row r="81" spans="1:21" x14ac:dyDescent="0.25">
      <c r="A81" s="90"/>
      <c r="B81" s="90"/>
      <c r="C81" s="90"/>
      <c r="D81" s="90"/>
      <c r="E81" s="90"/>
      <c r="F81" s="90"/>
      <c r="G81" s="90"/>
      <c r="H81" s="90"/>
      <c r="I81" s="90"/>
      <c r="J81" s="90"/>
      <c r="K81" s="90"/>
      <c r="L81" s="90"/>
      <c r="M81" s="90"/>
      <c r="N81" s="90"/>
      <c r="O81" s="90"/>
      <c r="P81" s="90"/>
      <c r="Q81" s="90"/>
      <c r="R81" s="90"/>
      <c r="S81" s="90"/>
      <c r="T81" s="90"/>
      <c r="U81" s="90"/>
    </row>
    <row r="82" spans="1:21" x14ac:dyDescent="0.25">
      <c r="A82" s="90"/>
      <c r="B82" s="90"/>
      <c r="C82" s="90"/>
      <c r="D82" s="90"/>
      <c r="E82" s="90"/>
      <c r="F82" s="90"/>
      <c r="G82" s="90"/>
      <c r="H82" s="90"/>
      <c r="I82" s="90"/>
      <c r="J82" s="90"/>
      <c r="K82" s="90"/>
      <c r="L82" s="90"/>
      <c r="M82" s="90"/>
      <c r="N82" s="90"/>
      <c r="O82" s="90"/>
      <c r="P82" s="90"/>
      <c r="Q82" s="90"/>
      <c r="R82" s="90"/>
      <c r="S82" s="90"/>
      <c r="T82" s="90"/>
      <c r="U82" s="90"/>
    </row>
    <row r="83" spans="1:21" x14ac:dyDescent="0.25">
      <c r="A83" s="90"/>
      <c r="B83" s="90"/>
      <c r="C83" s="90"/>
      <c r="D83" s="90"/>
      <c r="E83" s="90"/>
      <c r="F83" s="90"/>
      <c r="G83" s="90"/>
      <c r="H83" s="90"/>
      <c r="I83" s="90"/>
      <c r="J83" s="90"/>
      <c r="K83" s="90"/>
      <c r="L83" s="90"/>
      <c r="M83" s="90"/>
      <c r="N83" s="90"/>
      <c r="O83" s="90"/>
      <c r="P83" s="90"/>
      <c r="Q83" s="90"/>
      <c r="R83" s="90"/>
      <c r="S83" s="90"/>
      <c r="T83" s="90"/>
      <c r="U83" s="90"/>
    </row>
    <row r="84" spans="1:21" x14ac:dyDescent="0.25">
      <c r="A84" s="90"/>
      <c r="B84" s="90"/>
      <c r="C84" s="90"/>
      <c r="D84" s="90"/>
      <c r="E84" s="90"/>
      <c r="F84" s="90"/>
      <c r="G84" s="90"/>
      <c r="H84" s="90"/>
      <c r="I84" s="90"/>
      <c r="J84" s="90"/>
      <c r="K84" s="90"/>
      <c r="L84" s="90"/>
      <c r="M84" s="90"/>
      <c r="N84" s="90"/>
      <c r="O84" s="90"/>
      <c r="P84" s="90"/>
      <c r="Q84" s="90"/>
      <c r="R84" s="90"/>
      <c r="S84" s="90"/>
      <c r="T84" s="90"/>
      <c r="U84" s="90"/>
    </row>
    <row r="85" spans="1:21" x14ac:dyDescent="0.25">
      <c r="A85" s="90"/>
      <c r="B85" s="90"/>
      <c r="C85" s="90"/>
      <c r="D85" s="90"/>
      <c r="E85" s="90"/>
      <c r="F85" s="90"/>
      <c r="G85" s="90"/>
      <c r="H85" s="90"/>
      <c r="I85" s="90"/>
      <c r="J85" s="90"/>
      <c r="K85" s="90"/>
      <c r="L85" s="90"/>
      <c r="M85" s="90"/>
      <c r="N85" s="90"/>
      <c r="O85" s="90"/>
      <c r="P85" s="90"/>
      <c r="Q85" s="90"/>
      <c r="R85" s="90"/>
      <c r="S85" s="90"/>
      <c r="T85" s="90"/>
      <c r="U85" s="90"/>
    </row>
    <row r="86" spans="1:21" x14ac:dyDescent="0.25">
      <c r="A86" s="90"/>
      <c r="B86" s="90"/>
      <c r="C86" s="90"/>
      <c r="D86" s="90"/>
      <c r="E86" s="90"/>
      <c r="F86" s="90"/>
      <c r="G86" s="90"/>
      <c r="H86" s="90"/>
      <c r="I86" s="90"/>
      <c r="J86" s="90"/>
      <c r="K86" s="90"/>
      <c r="L86" s="90"/>
      <c r="M86" s="90"/>
      <c r="N86" s="90"/>
      <c r="O86" s="90"/>
      <c r="P86" s="90"/>
      <c r="Q86" s="90"/>
      <c r="R86" s="90"/>
      <c r="S86" s="90"/>
      <c r="T86" s="90"/>
      <c r="U86" s="90"/>
    </row>
    <row r="87" spans="1:21" x14ac:dyDescent="0.25">
      <c r="A87" s="90"/>
      <c r="B87" s="90"/>
      <c r="C87" s="90"/>
      <c r="D87" s="90"/>
      <c r="E87" s="90"/>
      <c r="F87" s="90"/>
      <c r="G87" s="90"/>
      <c r="H87" s="90"/>
      <c r="I87" s="90"/>
      <c r="J87" s="90"/>
      <c r="K87" s="90"/>
      <c r="L87" s="90"/>
      <c r="M87" s="90"/>
      <c r="N87" s="90"/>
      <c r="O87" s="90"/>
      <c r="P87" s="90"/>
      <c r="Q87" s="90"/>
      <c r="R87" s="90"/>
      <c r="S87" s="90"/>
      <c r="T87" s="90"/>
      <c r="U87" s="90"/>
    </row>
    <row r="88" spans="1:21" x14ac:dyDescent="0.25">
      <c r="A88" s="90"/>
      <c r="B88" s="90"/>
      <c r="C88" s="90"/>
      <c r="D88" s="90"/>
      <c r="E88" s="90"/>
      <c r="F88" s="90"/>
      <c r="G88" s="90"/>
      <c r="H88" s="90"/>
      <c r="I88" s="90"/>
      <c r="J88" s="90"/>
      <c r="K88" s="90"/>
      <c r="L88" s="90"/>
      <c r="M88" s="90"/>
      <c r="N88" s="90"/>
      <c r="O88" s="90"/>
      <c r="P88" s="90"/>
      <c r="Q88" s="90"/>
      <c r="R88" s="90"/>
      <c r="S88" s="90"/>
      <c r="T88" s="90"/>
      <c r="U88" s="90"/>
    </row>
    <row r="89" spans="1:21" x14ac:dyDescent="0.25">
      <c r="A89" s="90"/>
      <c r="B89" s="90"/>
      <c r="C89" s="90"/>
      <c r="D89" s="90"/>
      <c r="E89" s="90"/>
      <c r="F89" s="90"/>
      <c r="G89" s="90"/>
      <c r="H89" s="90"/>
      <c r="I89" s="90"/>
      <c r="J89" s="90"/>
      <c r="K89" s="90"/>
      <c r="L89" s="90"/>
      <c r="M89" s="90"/>
      <c r="N89" s="90"/>
      <c r="O89" s="90"/>
      <c r="P89" s="90"/>
      <c r="Q89" s="90"/>
      <c r="R89" s="90"/>
      <c r="S89" s="90"/>
      <c r="T89" s="90"/>
      <c r="U89" s="90"/>
    </row>
    <row r="90" spans="1:21" x14ac:dyDescent="0.25">
      <c r="A90" s="90"/>
      <c r="B90" s="90"/>
      <c r="C90" s="90"/>
      <c r="D90" s="90"/>
      <c r="E90" s="90"/>
      <c r="F90" s="90"/>
      <c r="G90" s="90"/>
      <c r="H90" s="90"/>
      <c r="I90" s="90"/>
      <c r="J90" s="90"/>
      <c r="K90" s="90"/>
      <c r="L90" s="90"/>
      <c r="M90" s="90"/>
      <c r="N90" s="90"/>
      <c r="O90" s="90"/>
      <c r="P90" s="90"/>
      <c r="Q90" s="90"/>
      <c r="R90" s="90"/>
      <c r="S90" s="90"/>
      <c r="T90" s="90"/>
      <c r="U90" s="90"/>
    </row>
    <row r="91" spans="1:21" x14ac:dyDescent="0.25">
      <c r="A91" s="90"/>
      <c r="B91" s="90"/>
      <c r="C91" s="90"/>
      <c r="D91" s="90"/>
      <c r="E91" s="90"/>
      <c r="F91" s="90"/>
      <c r="G91" s="90"/>
      <c r="H91" s="90"/>
      <c r="I91" s="90"/>
      <c r="J91" s="90"/>
      <c r="K91" s="90"/>
      <c r="L91" s="90"/>
      <c r="M91" s="90"/>
      <c r="N91" s="90"/>
      <c r="O91" s="90"/>
      <c r="P91" s="90"/>
      <c r="Q91" s="90"/>
      <c r="R91" s="90"/>
      <c r="S91" s="90"/>
      <c r="T91" s="90"/>
      <c r="U91" s="90"/>
    </row>
    <row r="92" spans="1:21" x14ac:dyDescent="0.25">
      <c r="A92" s="90"/>
      <c r="B92" s="90"/>
      <c r="C92" s="90"/>
      <c r="D92" s="90"/>
      <c r="E92" s="90"/>
      <c r="F92" s="90"/>
      <c r="G92" s="90"/>
      <c r="H92" s="90"/>
      <c r="I92" s="90"/>
      <c r="J92" s="90"/>
      <c r="K92" s="90"/>
      <c r="L92" s="90"/>
      <c r="M92" s="90"/>
      <c r="N92" s="90"/>
      <c r="O92" s="90"/>
      <c r="P92" s="90"/>
      <c r="Q92" s="90"/>
      <c r="R92" s="90"/>
      <c r="S92" s="90"/>
      <c r="T92" s="90"/>
      <c r="U92" s="90"/>
    </row>
    <row r="93" spans="1:21" x14ac:dyDescent="0.25">
      <c r="A93" s="90"/>
      <c r="B93" s="90"/>
      <c r="C93" s="90"/>
      <c r="D93" s="90"/>
      <c r="E93" s="90"/>
      <c r="F93" s="90"/>
      <c r="G93" s="90"/>
      <c r="H93" s="90"/>
      <c r="I93" s="90"/>
      <c r="J93" s="90"/>
      <c r="K93" s="90"/>
      <c r="L93" s="90"/>
      <c r="M93" s="90"/>
      <c r="N93" s="90"/>
      <c r="O93" s="90"/>
      <c r="P93" s="90"/>
      <c r="Q93" s="90"/>
      <c r="R93" s="90"/>
      <c r="S93" s="90"/>
      <c r="T93" s="90"/>
      <c r="U93" s="90"/>
    </row>
    <row r="94" spans="1:21" x14ac:dyDescent="0.25">
      <c r="A94" s="90"/>
      <c r="B94" s="90"/>
      <c r="C94" s="90"/>
      <c r="D94" s="90"/>
      <c r="E94" s="90"/>
      <c r="F94" s="90"/>
      <c r="G94" s="90"/>
      <c r="H94" s="90"/>
      <c r="I94" s="90"/>
      <c r="J94" s="90"/>
      <c r="K94" s="90"/>
      <c r="L94" s="90"/>
      <c r="M94" s="90"/>
      <c r="N94" s="90"/>
      <c r="O94" s="90"/>
      <c r="P94" s="90"/>
      <c r="Q94" s="90"/>
      <c r="R94" s="90"/>
      <c r="S94" s="90"/>
      <c r="T94" s="90"/>
      <c r="U94" s="90"/>
    </row>
    <row r="95" spans="1:21" x14ac:dyDescent="0.25">
      <c r="A95" s="90"/>
      <c r="B95" s="90"/>
      <c r="C95" s="90"/>
      <c r="D95" s="90"/>
      <c r="E95" s="90"/>
      <c r="F95" s="90"/>
      <c r="G95" s="90"/>
      <c r="H95" s="90"/>
      <c r="I95" s="90"/>
      <c r="J95" s="90"/>
      <c r="K95" s="90"/>
      <c r="L95" s="90"/>
      <c r="M95" s="90"/>
      <c r="N95" s="90"/>
      <c r="O95" s="90"/>
      <c r="P95" s="90"/>
      <c r="Q95" s="90"/>
      <c r="R95" s="90"/>
      <c r="S95" s="90"/>
      <c r="T95" s="90"/>
      <c r="U95" s="90"/>
    </row>
    <row r="96" spans="1:21" x14ac:dyDescent="0.25">
      <c r="A96" s="90"/>
      <c r="B96" s="90"/>
      <c r="C96" s="90"/>
      <c r="D96" s="90"/>
      <c r="E96" s="90"/>
      <c r="F96" s="90"/>
      <c r="G96" s="90"/>
      <c r="H96" s="90"/>
      <c r="I96" s="90"/>
      <c r="J96" s="90"/>
      <c r="K96" s="90"/>
      <c r="L96" s="90"/>
      <c r="M96" s="90"/>
      <c r="N96" s="90"/>
      <c r="O96" s="90"/>
      <c r="P96" s="90"/>
      <c r="Q96" s="90"/>
      <c r="R96" s="90"/>
      <c r="S96" s="90"/>
      <c r="T96" s="90"/>
      <c r="U96" s="90"/>
    </row>
    <row r="97" spans="1:21" x14ac:dyDescent="0.25">
      <c r="A97" s="90"/>
      <c r="B97" s="90"/>
      <c r="C97" s="90"/>
      <c r="D97" s="90"/>
      <c r="E97" s="90"/>
      <c r="F97" s="90"/>
      <c r="G97" s="90"/>
      <c r="H97" s="90"/>
      <c r="I97" s="90"/>
      <c r="J97" s="90"/>
      <c r="K97" s="90"/>
      <c r="L97" s="90"/>
      <c r="M97" s="90"/>
      <c r="N97" s="90"/>
      <c r="O97" s="90"/>
      <c r="P97" s="90"/>
      <c r="Q97" s="90"/>
      <c r="R97" s="90"/>
      <c r="S97" s="90"/>
      <c r="T97" s="90"/>
      <c r="U97" s="90"/>
    </row>
    <row r="98" spans="1:21" x14ac:dyDescent="0.25">
      <c r="A98" s="90"/>
      <c r="B98" s="90"/>
      <c r="C98" s="90"/>
      <c r="D98" s="90"/>
      <c r="E98" s="90"/>
      <c r="F98" s="90"/>
      <c r="G98" s="90"/>
      <c r="H98" s="90"/>
      <c r="I98" s="90"/>
      <c r="J98" s="90"/>
      <c r="K98" s="90"/>
      <c r="L98" s="90"/>
      <c r="M98" s="90"/>
      <c r="N98" s="90"/>
      <c r="O98" s="90"/>
      <c r="P98" s="90"/>
      <c r="Q98" s="90"/>
      <c r="R98" s="90"/>
      <c r="S98" s="90"/>
      <c r="T98" s="90"/>
      <c r="U98" s="90"/>
    </row>
    <row r="99" spans="1:21" x14ac:dyDescent="0.25">
      <c r="A99" s="90"/>
      <c r="B99" s="90"/>
      <c r="C99" s="90"/>
      <c r="D99" s="90"/>
      <c r="E99" s="90"/>
      <c r="F99" s="90"/>
      <c r="G99" s="90"/>
      <c r="H99" s="90"/>
      <c r="I99" s="90"/>
      <c r="J99" s="90"/>
      <c r="K99" s="90"/>
      <c r="L99" s="90"/>
      <c r="M99" s="90"/>
      <c r="N99" s="90"/>
      <c r="O99" s="90"/>
      <c r="P99" s="90"/>
      <c r="Q99" s="90"/>
      <c r="R99" s="90"/>
      <c r="S99" s="90"/>
      <c r="T99" s="90"/>
      <c r="U99" s="90"/>
    </row>
    <row r="100" spans="1:21" x14ac:dyDescent="0.25">
      <c r="A100" s="90"/>
      <c r="B100" s="90"/>
      <c r="C100" s="90"/>
      <c r="D100" s="90"/>
      <c r="E100" s="90"/>
      <c r="F100" s="90"/>
      <c r="G100" s="90"/>
      <c r="H100" s="90"/>
      <c r="I100" s="90"/>
      <c r="J100" s="90"/>
      <c r="K100" s="90"/>
      <c r="L100" s="90"/>
      <c r="M100" s="90"/>
      <c r="N100" s="90"/>
      <c r="O100" s="90"/>
      <c r="P100" s="90"/>
      <c r="Q100" s="90"/>
      <c r="R100" s="90"/>
      <c r="S100" s="90"/>
      <c r="T100" s="90"/>
      <c r="U100" s="90"/>
    </row>
    <row r="101" spans="1:21" x14ac:dyDescent="0.25">
      <c r="A101" s="90"/>
      <c r="B101" s="90"/>
      <c r="C101" s="90"/>
      <c r="D101" s="90"/>
      <c r="E101" s="90"/>
      <c r="F101" s="90"/>
      <c r="G101" s="90"/>
      <c r="H101" s="90"/>
      <c r="I101" s="90"/>
      <c r="J101" s="90"/>
      <c r="K101" s="90"/>
      <c r="L101" s="90"/>
      <c r="M101" s="90"/>
      <c r="N101" s="90"/>
      <c r="O101" s="90"/>
      <c r="P101" s="90"/>
      <c r="Q101" s="90"/>
      <c r="R101" s="90"/>
      <c r="S101" s="90"/>
      <c r="T101" s="90"/>
      <c r="U101" s="90"/>
    </row>
    <row r="102" spans="1:21" x14ac:dyDescent="0.25">
      <c r="A102" s="90"/>
      <c r="B102" s="90"/>
      <c r="C102" s="90"/>
      <c r="D102" s="90"/>
      <c r="E102" s="90"/>
      <c r="F102" s="90"/>
      <c r="G102" s="90"/>
      <c r="H102" s="90"/>
      <c r="I102" s="90"/>
      <c r="J102" s="90"/>
      <c r="K102" s="90"/>
      <c r="L102" s="90"/>
      <c r="M102" s="90"/>
      <c r="N102" s="90"/>
      <c r="O102" s="90"/>
      <c r="P102" s="90"/>
      <c r="Q102" s="90"/>
      <c r="R102" s="90"/>
      <c r="S102" s="90"/>
      <c r="T102" s="90"/>
      <c r="U102" s="90"/>
    </row>
    <row r="103" spans="1:21" x14ac:dyDescent="0.25">
      <c r="A103" s="90"/>
      <c r="B103" s="90"/>
      <c r="C103" s="90"/>
      <c r="D103" s="90"/>
      <c r="E103" s="90"/>
      <c r="F103" s="90"/>
      <c r="G103" s="90"/>
      <c r="H103" s="90"/>
      <c r="I103" s="90"/>
      <c r="J103" s="90"/>
      <c r="K103" s="90"/>
      <c r="L103" s="90"/>
      <c r="M103" s="90"/>
      <c r="N103" s="90"/>
      <c r="O103" s="90"/>
      <c r="P103" s="90"/>
      <c r="Q103" s="90"/>
      <c r="R103" s="90"/>
      <c r="S103" s="90"/>
      <c r="T103" s="90"/>
      <c r="U103" s="90"/>
    </row>
    <row r="104" spans="1:21" x14ac:dyDescent="0.25">
      <c r="A104" s="90"/>
      <c r="B104" s="90"/>
      <c r="C104" s="90"/>
      <c r="D104" s="90"/>
      <c r="E104" s="90"/>
      <c r="F104" s="90"/>
      <c r="G104" s="90"/>
      <c r="H104" s="90"/>
      <c r="I104" s="90"/>
      <c r="J104" s="90"/>
      <c r="K104" s="90"/>
      <c r="L104" s="90"/>
      <c r="M104" s="90"/>
      <c r="N104" s="90"/>
      <c r="O104" s="90"/>
      <c r="P104" s="90"/>
      <c r="Q104" s="90"/>
      <c r="R104" s="90"/>
      <c r="S104" s="90"/>
      <c r="T104" s="90"/>
      <c r="U104" s="90"/>
    </row>
    <row r="105" spans="1:21" x14ac:dyDescent="0.25">
      <c r="A105" s="90"/>
      <c r="B105" s="90"/>
      <c r="C105" s="90"/>
      <c r="D105" s="90"/>
      <c r="E105" s="90"/>
      <c r="F105" s="90"/>
      <c r="G105" s="90"/>
      <c r="H105" s="90"/>
      <c r="I105" s="90"/>
      <c r="J105" s="90"/>
      <c r="K105" s="90"/>
      <c r="L105" s="90"/>
      <c r="M105" s="90"/>
      <c r="N105" s="90"/>
      <c r="O105" s="90"/>
      <c r="P105" s="90"/>
      <c r="Q105" s="90"/>
      <c r="R105" s="90"/>
      <c r="S105" s="90"/>
      <c r="T105" s="90"/>
      <c r="U105" s="90"/>
    </row>
    <row r="106" spans="1:21" x14ac:dyDescent="0.25">
      <c r="A106" s="90"/>
      <c r="B106" s="90"/>
      <c r="C106" s="90"/>
      <c r="D106" s="90"/>
      <c r="E106" s="90"/>
      <c r="F106" s="90"/>
      <c r="G106" s="90"/>
      <c r="H106" s="90"/>
      <c r="I106" s="90"/>
      <c r="J106" s="90"/>
      <c r="K106" s="90"/>
      <c r="L106" s="90"/>
      <c r="M106" s="90"/>
      <c r="N106" s="90"/>
      <c r="O106" s="90"/>
      <c r="P106" s="90"/>
      <c r="Q106" s="90"/>
      <c r="R106" s="90"/>
      <c r="S106" s="90"/>
      <c r="T106" s="90"/>
      <c r="U106" s="90"/>
    </row>
    <row r="107" spans="1:21" x14ac:dyDescent="0.25">
      <c r="A107" s="90"/>
      <c r="B107" s="90"/>
      <c r="C107" s="90"/>
      <c r="D107" s="90"/>
      <c r="E107" s="90"/>
      <c r="F107" s="90"/>
      <c r="G107" s="90"/>
      <c r="H107" s="90"/>
      <c r="I107" s="90"/>
      <c r="J107" s="90"/>
      <c r="K107" s="90"/>
      <c r="L107" s="90"/>
      <c r="M107" s="90"/>
      <c r="N107" s="90"/>
      <c r="O107" s="90"/>
      <c r="P107" s="90"/>
      <c r="Q107" s="90"/>
      <c r="R107" s="90"/>
      <c r="S107" s="90"/>
      <c r="T107" s="90"/>
      <c r="U107" s="90"/>
    </row>
    <row r="108" spans="1:21" x14ac:dyDescent="0.25">
      <c r="A108" s="90"/>
      <c r="B108" s="90"/>
      <c r="C108" s="90"/>
      <c r="D108" s="90"/>
      <c r="E108" s="90"/>
      <c r="F108" s="90"/>
      <c r="G108" s="90"/>
      <c r="H108" s="90"/>
      <c r="I108" s="90"/>
      <c r="J108" s="90"/>
      <c r="K108" s="90"/>
      <c r="L108" s="90"/>
      <c r="M108" s="90"/>
      <c r="N108" s="90"/>
      <c r="O108" s="90"/>
      <c r="P108" s="90"/>
      <c r="Q108" s="90"/>
      <c r="R108" s="90"/>
      <c r="S108" s="90"/>
      <c r="T108" s="90"/>
      <c r="U108" s="90"/>
    </row>
    <row r="109" spans="1:21" x14ac:dyDescent="0.25">
      <c r="A109" s="90"/>
      <c r="B109" s="90"/>
      <c r="C109" s="90"/>
      <c r="D109" s="90"/>
      <c r="E109" s="90"/>
      <c r="F109" s="90"/>
      <c r="G109" s="90"/>
      <c r="H109" s="90"/>
      <c r="I109" s="90"/>
      <c r="J109" s="90"/>
      <c r="K109" s="90"/>
      <c r="L109" s="90"/>
      <c r="M109" s="90"/>
      <c r="N109" s="90"/>
      <c r="O109" s="90"/>
      <c r="P109" s="90"/>
      <c r="Q109" s="90"/>
      <c r="R109" s="90"/>
      <c r="S109" s="90"/>
      <c r="T109" s="90"/>
      <c r="U109" s="90"/>
    </row>
    <row r="110" spans="1:21" x14ac:dyDescent="0.25">
      <c r="A110" s="90"/>
      <c r="B110" s="90"/>
      <c r="C110" s="90"/>
      <c r="D110" s="90"/>
      <c r="E110" s="90"/>
      <c r="F110" s="90"/>
      <c r="G110" s="90"/>
      <c r="H110" s="90"/>
      <c r="I110" s="90"/>
      <c r="J110" s="90"/>
      <c r="K110" s="90"/>
      <c r="L110" s="90"/>
      <c r="M110" s="90"/>
      <c r="N110" s="90"/>
      <c r="O110" s="90"/>
      <c r="P110" s="90"/>
      <c r="Q110" s="90"/>
      <c r="R110" s="90"/>
      <c r="S110" s="90"/>
      <c r="T110" s="90"/>
      <c r="U110" s="90"/>
    </row>
    <row r="111" spans="1:21" x14ac:dyDescent="0.25">
      <c r="A111" s="90"/>
      <c r="B111" s="90"/>
      <c r="C111" s="90"/>
      <c r="D111" s="90"/>
      <c r="E111" s="90"/>
      <c r="F111" s="90"/>
      <c r="G111" s="90"/>
      <c r="H111" s="90"/>
      <c r="I111" s="90"/>
      <c r="J111" s="90"/>
      <c r="K111" s="90"/>
      <c r="L111" s="90"/>
      <c r="M111" s="90"/>
      <c r="N111" s="90"/>
      <c r="O111" s="90"/>
      <c r="P111" s="90"/>
      <c r="Q111" s="90"/>
      <c r="R111" s="90"/>
      <c r="S111" s="90"/>
      <c r="T111" s="90"/>
      <c r="U111" s="90"/>
    </row>
    <row r="112" spans="1:21" x14ac:dyDescent="0.25">
      <c r="A112" s="90"/>
      <c r="B112" s="90"/>
      <c r="C112" s="90"/>
      <c r="D112" s="90"/>
      <c r="E112" s="90"/>
      <c r="F112" s="90"/>
      <c r="G112" s="90"/>
      <c r="H112" s="90"/>
      <c r="I112" s="90"/>
      <c r="J112" s="90"/>
      <c r="K112" s="90"/>
      <c r="L112" s="90"/>
      <c r="M112" s="90"/>
      <c r="N112" s="90"/>
      <c r="O112" s="90"/>
      <c r="P112" s="90"/>
      <c r="Q112" s="90"/>
      <c r="R112" s="90"/>
      <c r="S112" s="90"/>
      <c r="T112" s="90"/>
      <c r="U112" s="90"/>
    </row>
    <row r="113" spans="1:21" x14ac:dyDescent="0.25">
      <c r="A113" s="90"/>
      <c r="B113" s="90"/>
      <c r="C113" s="90"/>
      <c r="D113" s="90"/>
      <c r="E113" s="90"/>
      <c r="F113" s="90"/>
      <c r="G113" s="90"/>
      <c r="H113" s="90"/>
      <c r="I113" s="90"/>
      <c r="J113" s="90"/>
      <c r="K113" s="90"/>
      <c r="L113" s="90"/>
      <c r="M113" s="90"/>
      <c r="N113" s="90"/>
      <c r="O113" s="90"/>
      <c r="P113" s="90"/>
      <c r="Q113" s="90"/>
      <c r="R113" s="90"/>
      <c r="S113" s="90"/>
      <c r="T113" s="90"/>
      <c r="U113" s="90"/>
    </row>
    <row r="114" spans="1:21" x14ac:dyDescent="0.25">
      <c r="A114" s="90"/>
      <c r="B114" s="90"/>
      <c r="C114" s="90"/>
      <c r="D114" s="90"/>
      <c r="E114" s="90"/>
      <c r="F114" s="90"/>
      <c r="G114" s="90"/>
      <c r="H114" s="90"/>
      <c r="I114" s="90"/>
      <c r="J114" s="90"/>
      <c r="K114" s="90"/>
      <c r="L114" s="90"/>
      <c r="M114" s="90"/>
      <c r="N114" s="90"/>
      <c r="O114" s="90"/>
      <c r="P114" s="90"/>
      <c r="Q114" s="90"/>
      <c r="R114" s="90"/>
      <c r="S114" s="90"/>
      <c r="T114" s="90"/>
      <c r="U114" s="90"/>
    </row>
    <row r="115" spans="1:21" x14ac:dyDescent="0.25">
      <c r="A115" s="90"/>
      <c r="B115" s="90"/>
      <c r="C115" s="90"/>
      <c r="D115" s="90"/>
      <c r="E115" s="90"/>
      <c r="F115" s="90"/>
      <c r="G115" s="90"/>
      <c r="H115" s="90"/>
      <c r="I115" s="90"/>
      <c r="J115" s="90"/>
      <c r="K115" s="90"/>
      <c r="L115" s="90"/>
      <c r="M115" s="90"/>
      <c r="N115" s="90"/>
      <c r="O115" s="90"/>
      <c r="P115" s="90"/>
      <c r="Q115" s="90"/>
      <c r="R115" s="90"/>
      <c r="S115" s="90"/>
      <c r="T115" s="90"/>
      <c r="U115" s="90"/>
    </row>
    <row r="116" spans="1:21" x14ac:dyDescent="0.25">
      <c r="A116" s="90"/>
      <c r="B116" s="90"/>
      <c r="C116" s="90"/>
      <c r="D116" s="90"/>
      <c r="E116" s="90"/>
      <c r="F116" s="90"/>
      <c r="G116" s="90"/>
      <c r="H116" s="90"/>
      <c r="I116" s="90"/>
      <c r="J116" s="90"/>
      <c r="K116" s="90"/>
      <c r="L116" s="90"/>
      <c r="M116" s="90"/>
      <c r="N116" s="90"/>
      <c r="O116" s="90"/>
      <c r="P116" s="90"/>
      <c r="Q116" s="90"/>
      <c r="R116" s="90"/>
      <c r="S116" s="90"/>
      <c r="T116" s="90"/>
      <c r="U116" s="90"/>
    </row>
    <row r="117" spans="1:21" x14ac:dyDescent="0.25">
      <c r="A117" s="90"/>
      <c r="B117" s="90"/>
      <c r="C117" s="90"/>
      <c r="D117" s="90"/>
      <c r="E117" s="90"/>
      <c r="F117" s="90"/>
      <c r="G117" s="90"/>
      <c r="H117" s="90"/>
      <c r="I117" s="90"/>
      <c r="J117" s="90"/>
      <c r="K117" s="90"/>
      <c r="L117" s="90"/>
      <c r="M117" s="90"/>
      <c r="N117" s="90"/>
      <c r="O117" s="90"/>
      <c r="P117" s="90"/>
      <c r="Q117" s="90"/>
      <c r="R117" s="90"/>
      <c r="S117" s="90"/>
      <c r="T117" s="90"/>
      <c r="U117" s="90"/>
    </row>
    <row r="118" spans="1:21" x14ac:dyDescent="0.25">
      <c r="A118" s="90"/>
      <c r="B118" s="90"/>
      <c r="C118" s="90"/>
      <c r="D118" s="90"/>
      <c r="E118" s="90"/>
      <c r="F118" s="90"/>
      <c r="G118" s="90"/>
      <c r="H118" s="90"/>
      <c r="I118" s="90"/>
      <c r="J118" s="90"/>
      <c r="K118" s="90"/>
      <c r="L118" s="90"/>
      <c r="M118" s="90"/>
      <c r="N118" s="90"/>
      <c r="O118" s="90"/>
      <c r="P118" s="90"/>
      <c r="Q118" s="90"/>
      <c r="R118" s="90"/>
      <c r="S118" s="90"/>
      <c r="T118" s="90"/>
      <c r="U118" s="90"/>
    </row>
    <row r="119" spans="1:21" x14ac:dyDescent="0.25">
      <c r="A119" s="90"/>
      <c r="B119" s="90"/>
      <c r="C119" s="90"/>
      <c r="D119" s="90"/>
      <c r="E119" s="90"/>
      <c r="F119" s="90"/>
      <c r="G119" s="90"/>
      <c r="H119" s="90"/>
      <c r="I119" s="90"/>
      <c r="J119" s="90"/>
      <c r="K119" s="90"/>
      <c r="L119" s="90"/>
      <c r="M119" s="90"/>
      <c r="N119" s="90"/>
      <c r="O119" s="90"/>
      <c r="P119" s="90"/>
      <c r="Q119" s="90"/>
      <c r="R119" s="90"/>
      <c r="S119" s="90"/>
      <c r="T119" s="90"/>
      <c r="U119" s="90"/>
    </row>
    <row r="120" spans="1:21" x14ac:dyDescent="0.25">
      <c r="A120" s="90"/>
      <c r="B120" s="90"/>
      <c r="C120" s="90"/>
      <c r="D120" s="90"/>
      <c r="E120" s="90"/>
      <c r="F120" s="90"/>
      <c r="G120" s="90"/>
      <c r="H120" s="90"/>
      <c r="I120" s="90"/>
      <c r="J120" s="90"/>
      <c r="K120" s="90"/>
      <c r="L120" s="90"/>
      <c r="M120" s="90"/>
      <c r="N120" s="90"/>
      <c r="O120" s="90"/>
      <c r="P120" s="90"/>
      <c r="Q120" s="90"/>
      <c r="R120" s="90"/>
      <c r="S120" s="90"/>
      <c r="T120" s="90"/>
      <c r="U120" s="90"/>
    </row>
    <row r="121" spans="1:21" x14ac:dyDescent="0.25">
      <c r="A121" s="90"/>
      <c r="B121" s="90"/>
      <c r="C121" s="90"/>
      <c r="D121" s="90"/>
      <c r="E121" s="90"/>
      <c r="F121" s="90"/>
      <c r="G121" s="90"/>
      <c r="H121" s="90"/>
      <c r="I121" s="90"/>
      <c r="J121" s="90"/>
      <c r="K121" s="90"/>
      <c r="L121" s="90"/>
      <c r="M121" s="90"/>
      <c r="N121" s="90"/>
      <c r="O121" s="90"/>
      <c r="P121" s="90"/>
      <c r="Q121" s="90"/>
      <c r="R121" s="90"/>
      <c r="S121" s="90"/>
      <c r="T121" s="90"/>
      <c r="U121" s="90"/>
    </row>
    <row r="122" spans="1:21" x14ac:dyDescent="0.25">
      <c r="A122" s="90"/>
      <c r="B122" s="90"/>
      <c r="C122" s="90"/>
      <c r="D122" s="90"/>
      <c r="E122" s="90"/>
      <c r="F122" s="90"/>
      <c r="G122" s="90"/>
      <c r="H122" s="90"/>
      <c r="I122" s="90"/>
      <c r="J122" s="90"/>
      <c r="K122" s="90"/>
      <c r="L122" s="90"/>
      <c r="M122" s="90"/>
      <c r="N122" s="90"/>
      <c r="O122" s="90"/>
      <c r="P122" s="90"/>
      <c r="Q122" s="90"/>
      <c r="R122" s="90"/>
      <c r="S122" s="90"/>
      <c r="T122" s="90"/>
      <c r="U122" s="90"/>
    </row>
    <row r="123" spans="1:21" x14ac:dyDescent="0.25">
      <c r="A123" s="90"/>
      <c r="B123" s="90"/>
      <c r="C123" s="90"/>
      <c r="D123" s="90"/>
      <c r="E123" s="90"/>
      <c r="F123" s="90"/>
      <c r="G123" s="90"/>
      <c r="H123" s="90"/>
      <c r="I123" s="90"/>
      <c r="J123" s="90"/>
      <c r="K123" s="90"/>
      <c r="L123" s="90"/>
      <c r="M123" s="90"/>
      <c r="N123" s="90"/>
      <c r="O123" s="90"/>
      <c r="P123" s="90"/>
      <c r="Q123" s="90"/>
      <c r="R123" s="90"/>
      <c r="S123" s="90"/>
      <c r="T123" s="90"/>
      <c r="U123" s="90"/>
    </row>
    <row r="124" spans="1:21" x14ac:dyDescent="0.25">
      <c r="A124" s="90"/>
      <c r="B124" s="90"/>
      <c r="C124" s="90"/>
      <c r="D124" s="90"/>
      <c r="E124" s="90"/>
      <c r="F124" s="90"/>
      <c r="G124" s="90"/>
      <c r="H124" s="90"/>
      <c r="I124" s="90"/>
      <c r="J124" s="90"/>
      <c r="K124" s="90"/>
      <c r="L124" s="90"/>
      <c r="M124" s="90"/>
      <c r="N124" s="90"/>
      <c r="O124" s="90"/>
      <c r="P124" s="90"/>
      <c r="Q124" s="90"/>
      <c r="R124" s="90"/>
      <c r="S124" s="90"/>
      <c r="T124" s="90"/>
      <c r="U124" s="90"/>
    </row>
    <row r="125" spans="1:21" x14ac:dyDescent="0.25">
      <c r="A125" s="90"/>
      <c r="B125" s="90"/>
      <c r="C125" s="90"/>
      <c r="D125" s="90"/>
      <c r="E125" s="90"/>
      <c r="F125" s="90"/>
      <c r="G125" s="90"/>
      <c r="H125" s="90"/>
      <c r="I125" s="90"/>
      <c r="J125" s="90"/>
      <c r="K125" s="90"/>
      <c r="L125" s="90"/>
      <c r="M125" s="90"/>
      <c r="N125" s="90"/>
      <c r="O125" s="90"/>
      <c r="P125" s="90"/>
      <c r="Q125" s="90"/>
      <c r="R125" s="90"/>
      <c r="S125" s="90"/>
      <c r="T125" s="90"/>
      <c r="U125" s="90"/>
    </row>
    <row r="126" spans="1:21" x14ac:dyDescent="0.25">
      <c r="A126" s="90"/>
      <c r="B126" s="90"/>
      <c r="C126" s="90"/>
      <c r="D126" s="90"/>
      <c r="E126" s="90"/>
      <c r="F126" s="90"/>
      <c r="G126" s="90"/>
      <c r="H126" s="90"/>
      <c r="I126" s="90"/>
      <c r="J126" s="90"/>
      <c r="K126" s="90"/>
      <c r="L126" s="90"/>
      <c r="M126" s="90"/>
      <c r="N126" s="90"/>
      <c r="O126" s="90"/>
      <c r="P126" s="90"/>
      <c r="Q126" s="90"/>
      <c r="R126" s="90"/>
      <c r="S126" s="90"/>
      <c r="T126" s="90"/>
      <c r="U126" s="90"/>
    </row>
    <row r="127" spans="1:21" x14ac:dyDescent="0.25">
      <c r="A127" s="90"/>
      <c r="B127" s="90"/>
      <c r="C127" s="90"/>
      <c r="D127" s="90"/>
      <c r="E127" s="90"/>
      <c r="F127" s="90"/>
      <c r="G127" s="90"/>
      <c r="H127" s="90"/>
      <c r="I127" s="90"/>
      <c r="J127" s="90"/>
      <c r="K127" s="90"/>
      <c r="L127" s="90"/>
      <c r="M127" s="90"/>
      <c r="N127" s="90"/>
      <c r="O127" s="90"/>
      <c r="P127" s="90"/>
      <c r="Q127" s="90"/>
      <c r="R127" s="90"/>
      <c r="S127" s="90"/>
      <c r="T127" s="90"/>
      <c r="U127" s="90"/>
    </row>
    <row r="128" spans="1:21" x14ac:dyDescent="0.25">
      <c r="A128" s="90"/>
      <c r="B128" s="90"/>
      <c r="C128" s="90"/>
      <c r="D128" s="90"/>
      <c r="E128" s="90"/>
      <c r="F128" s="90"/>
      <c r="G128" s="90"/>
      <c r="H128" s="90"/>
      <c r="I128" s="90"/>
      <c r="J128" s="90"/>
      <c r="K128" s="90"/>
      <c r="L128" s="90"/>
      <c r="M128" s="90"/>
      <c r="N128" s="90"/>
      <c r="O128" s="90"/>
      <c r="P128" s="90"/>
      <c r="Q128" s="90"/>
      <c r="R128" s="90"/>
      <c r="S128" s="90"/>
      <c r="T128" s="90"/>
      <c r="U128" s="90"/>
    </row>
    <row r="129" spans="1:21" x14ac:dyDescent="0.25">
      <c r="A129" s="90"/>
      <c r="B129" s="90"/>
      <c r="C129" s="90"/>
      <c r="D129" s="90"/>
      <c r="E129" s="90"/>
      <c r="F129" s="90"/>
      <c r="G129" s="90"/>
      <c r="H129" s="90"/>
      <c r="I129" s="90"/>
      <c r="J129" s="90"/>
      <c r="K129" s="90"/>
      <c r="L129" s="90"/>
      <c r="M129" s="90"/>
      <c r="N129" s="90"/>
      <c r="O129" s="90"/>
      <c r="P129" s="90"/>
      <c r="Q129" s="90"/>
      <c r="R129" s="90"/>
      <c r="S129" s="90"/>
      <c r="T129" s="90"/>
      <c r="U129" s="90"/>
    </row>
    <row r="130" spans="1:21" x14ac:dyDescent="0.25">
      <c r="A130" s="90"/>
      <c r="B130" s="90"/>
      <c r="C130" s="90"/>
      <c r="D130" s="90"/>
      <c r="E130" s="90"/>
      <c r="F130" s="90"/>
      <c r="G130" s="90"/>
      <c r="H130" s="90"/>
      <c r="I130" s="90"/>
      <c r="J130" s="90"/>
      <c r="K130" s="90"/>
      <c r="L130" s="90"/>
      <c r="M130" s="90"/>
      <c r="N130" s="90"/>
      <c r="O130" s="90"/>
      <c r="P130" s="90"/>
      <c r="Q130" s="90"/>
      <c r="R130" s="90"/>
      <c r="S130" s="90"/>
      <c r="T130" s="90"/>
      <c r="U130" s="90"/>
    </row>
    <row r="131" spans="1:21" x14ac:dyDescent="0.25">
      <c r="A131" s="90"/>
      <c r="B131" s="90"/>
      <c r="C131" s="90"/>
      <c r="D131" s="90"/>
      <c r="E131" s="90"/>
      <c r="F131" s="90"/>
      <c r="G131" s="90"/>
      <c r="H131" s="90"/>
      <c r="I131" s="90"/>
      <c r="J131" s="90"/>
      <c r="K131" s="90"/>
      <c r="L131" s="90"/>
      <c r="M131" s="90"/>
      <c r="N131" s="90"/>
      <c r="O131" s="90"/>
      <c r="P131" s="90"/>
      <c r="Q131" s="90"/>
      <c r="R131" s="90"/>
      <c r="S131" s="90"/>
      <c r="T131" s="90"/>
      <c r="U131" s="90"/>
    </row>
    <row r="132" spans="1:21" x14ac:dyDescent="0.25">
      <c r="A132" s="90"/>
      <c r="B132" s="90"/>
      <c r="C132" s="90"/>
      <c r="D132" s="90"/>
      <c r="E132" s="90"/>
      <c r="F132" s="90"/>
      <c r="G132" s="90"/>
      <c r="H132" s="90"/>
      <c r="I132" s="90"/>
      <c r="J132" s="90"/>
      <c r="K132" s="90"/>
      <c r="L132" s="90"/>
      <c r="M132" s="90"/>
      <c r="N132" s="90"/>
      <c r="O132" s="90"/>
      <c r="P132" s="90"/>
      <c r="Q132" s="90"/>
      <c r="R132" s="90"/>
      <c r="S132" s="90"/>
      <c r="T132" s="90"/>
      <c r="U132" s="90"/>
    </row>
    <row r="133" spans="1:21" x14ac:dyDescent="0.25">
      <c r="A133" s="90"/>
      <c r="B133" s="90"/>
      <c r="C133" s="90"/>
      <c r="D133" s="90"/>
      <c r="E133" s="90"/>
      <c r="F133" s="90"/>
      <c r="G133" s="90"/>
      <c r="H133" s="90"/>
      <c r="I133" s="90"/>
      <c r="J133" s="90"/>
      <c r="K133" s="90"/>
      <c r="L133" s="90"/>
      <c r="M133" s="90"/>
      <c r="N133" s="90"/>
      <c r="O133" s="90"/>
      <c r="P133" s="90"/>
      <c r="Q133" s="90"/>
      <c r="R133" s="90"/>
      <c r="S133" s="90"/>
      <c r="T133" s="90"/>
      <c r="U133" s="90"/>
    </row>
    <row r="134" spans="1:21" x14ac:dyDescent="0.25">
      <c r="A134" s="90"/>
      <c r="B134" s="90"/>
      <c r="C134" s="90"/>
      <c r="D134" s="90"/>
      <c r="E134" s="90"/>
      <c r="F134" s="90"/>
      <c r="G134" s="90"/>
      <c r="H134" s="90"/>
      <c r="I134" s="90"/>
      <c r="J134" s="90"/>
      <c r="K134" s="90"/>
      <c r="L134" s="90"/>
      <c r="M134" s="90"/>
      <c r="N134" s="90"/>
      <c r="O134" s="90"/>
      <c r="P134" s="90"/>
      <c r="Q134" s="90"/>
      <c r="R134" s="90"/>
      <c r="S134" s="90"/>
      <c r="T134" s="90"/>
      <c r="U134" s="90"/>
    </row>
    <row r="135" spans="1:21" x14ac:dyDescent="0.25">
      <c r="A135" s="90"/>
      <c r="B135" s="90"/>
      <c r="C135" s="90"/>
      <c r="D135" s="90"/>
      <c r="E135" s="90"/>
      <c r="F135" s="90"/>
      <c r="G135" s="90"/>
      <c r="H135" s="90"/>
      <c r="I135" s="90"/>
      <c r="J135" s="90"/>
      <c r="K135" s="90"/>
      <c r="L135" s="90"/>
      <c r="M135" s="90"/>
      <c r="N135" s="90"/>
      <c r="O135" s="90"/>
      <c r="P135" s="90"/>
      <c r="Q135" s="90"/>
      <c r="R135" s="90"/>
      <c r="S135" s="90"/>
      <c r="T135" s="90"/>
      <c r="U135" s="90"/>
    </row>
    <row r="136" spans="1:21" x14ac:dyDescent="0.25">
      <c r="A136" s="90"/>
      <c r="B136" s="90"/>
      <c r="C136" s="90"/>
      <c r="D136" s="90"/>
      <c r="E136" s="90"/>
      <c r="F136" s="90"/>
      <c r="G136" s="90"/>
      <c r="H136" s="90"/>
      <c r="I136" s="90"/>
      <c r="J136" s="90"/>
      <c r="K136" s="90"/>
      <c r="L136" s="90"/>
      <c r="M136" s="90"/>
      <c r="N136" s="90"/>
      <c r="O136" s="90"/>
      <c r="P136" s="90"/>
      <c r="Q136" s="90"/>
      <c r="R136" s="90"/>
      <c r="S136" s="90"/>
      <c r="T136" s="90"/>
      <c r="U136" s="90"/>
    </row>
    <row r="137" spans="1:21" x14ac:dyDescent="0.25">
      <c r="A137" s="90"/>
      <c r="B137" s="90"/>
      <c r="C137" s="90"/>
      <c r="D137" s="90"/>
      <c r="E137" s="90"/>
      <c r="F137" s="90"/>
      <c r="G137" s="90"/>
      <c r="H137" s="90"/>
      <c r="I137" s="90"/>
      <c r="J137" s="90"/>
      <c r="K137" s="90"/>
      <c r="L137" s="90"/>
      <c r="M137" s="90"/>
      <c r="N137" s="90"/>
      <c r="O137" s="90"/>
      <c r="P137" s="90"/>
      <c r="Q137" s="90"/>
      <c r="R137" s="90"/>
      <c r="S137" s="90"/>
      <c r="T137" s="90"/>
      <c r="U137" s="90"/>
    </row>
    <row r="138" spans="1:21" x14ac:dyDescent="0.25">
      <c r="A138" s="90"/>
      <c r="B138" s="90"/>
      <c r="C138" s="90"/>
      <c r="D138" s="90"/>
      <c r="E138" s="90"/>
      <c r="F138" s="90"/>
      <c r="G138" s="90"/>
      <c r="H138" s="90"/>
      <c r="I138" s="90"/>
      <c r="J138" s="90"/>
      <c r="K138" s="90"/>
      <c r="L138" s="90"/>
      <c r="M138" s="90"/>
      <c r="N138" s="90"/>
      <c r="O138" s="90"/>
      <c r="P138" s="90"/>
      <c r="Q138" s="90"/>
      <c r="R138" s="90"/>
      <c r="S138" s="90"/>
      <c r="T138" s="90"/>
      <c r="U138" s="90"/>
    </row>
    <row r="139" spans="1:21" x14ac:dyDescent="0.25">
      <c r="A139" s="90"/>
      <c r="B139" s="90"/>
      <c r="C139" s="90"/>
      <c r="D139" s="90"/>
      <c r="E139" s="90"/>
      <c r="F139" s="90"/>
      <c r="G139" s="90"/>
      <c r="H139" s="90"/>
      <c r="I139" s="90"/>
      <c r="J139" s="90"/>
      <c r="K139" s="90"/>
      <c r="L139" s="90"/>
      <c r="M139" s="90"/>
      <c r="N139" s="90"/>
      <c r="O139" s="90"/>
      <c r="P139" s="90"/>
      <c r="Q139" s="90"/>
      <c r="R139" s="90"/>
      <c r="S139" s="90"/>
      <c r="T139" s="90"/>
      <c r="U139" s="90"/>
    </row>
    <row r="140" spans="1:21" x14ac:dyDescent="0.25">
      <c r="A140" s="90"/>
      <c r="B140" s="90"/>
      <c r="C140" s="90"/>
      <c r="D140" s="90"/>
      <c r="E140" s="90"/>
      <c r="F140" s="90"/>
      <c r="G140" s="90"/>
      <c r="H140" s="90"/>
      <c r="I140" s="90"/>
      <c r="J140" s="90"/>
      <c r="K140" s="90"/>
      <c r="L140" s="90"/>
      <c r="M140" s="90"/>
      <c r="N140" s="90"/>
      <c r="O140" s="90"/>
      <c r="P140" s="90"/>
      <c r="Q140" s="90"/>
      <c r="R140" s="90"/>
      <c r="S140" s="90"/>
      <c r="T140" s="90"/>
      <c r="U140" s="90"/>
    </row>
    <row r="141" spans="1:21" x14ac:dyDescent="0.25">
      <c r="A141" s="90"/>
      <c r="B141" s="90"/>
      <c r="C141" s="90"/>
      <c r="D141" s="90"/>
      <c r="E141" s="90"/>
      <c r="F141" s="90"/>
      <c r="G141" s="90"/>
      <c r="H141" s="90"/>
      <c r="I141" s="90"/>
      <c r="J141" s="90"/>
      <c r="K141" s="90"/>
      <c r="L141" s="90"/>
      <c r="M141" s="90"/>
      <c r="N141" s="90"/>
      <c r="O141" s="90"/>
      <c r="P141" s="90"/>
      <c r="Q141" s="90"/>
      <c r="R141" s="90"/>
      <c r="S141" s="90"/>
      <c r="T141" s="90"/>
      <c r="U141" s="90"/>
    </row>
    <row r="142" spans="1:21" x14ac:dyDescent="0.25">
      <c r="A142" s="90"/>
      <c r="B142" s="90"/>
      <c r="C142" s="90"/>
      <c r="D142" s="90"/>
      <c r="E142" s="90"/>
      <c r="F142" s="90"/>
      <c r="G142" s="90"/>
      <c r="H142" s="90"/>
      <c r="I142" s="90"/>
      <c r="J142" s="90"/>
      <c r="K142" s="90"/>
      <c r="L142" s="90"/>
      <c r="M142" s="90"/>
      <c r="N142" s="90"/>
      <c r="O142" s="90"/>
      <c r="P142" s="90"/>
      <c r="Q142" s="90"/>
      <c r="R142" s="90"/>
      <c r="S142" s="90"/>
      <c r="T142" s="90"/>
      <c r="U142" s="90"/>
    </row>
    <row r="143" spans="1:21" x14ac:dyDescent="0.25">
      <c r="A143" s="90"/>
      <c r="B143" s="90"/>
      <c r="C143" s="90"/>
      <c r="D143" s="90"/>
      <c r="E143" s="90"/>
      <c r="F143" s="90"/>
      <c r="G143" s="90"/>
      <c r="H143" s="90"/>
      <c r="I143" s="90"/>
      <c r="J143" s="90"/>
      <c r="K143" s="90"/>
      <c r="L143" s="90"/>
      <c r="M143" s="90"/>
      <c r="N143" s="90"/>
      <c r="O143" s="90"/>
      <c r="P143" s="90"/>
      <c r="Q143" s="90"/>
      <c r="R143" s="90"/>
      <c r="S143" s="90"/>
      <c r="T143" s="90"/>
      <c r="U143" s="90"/>
    </row>
    <row r="144" spans="1:21" x14ac:dyDescent="0.25">
      <c r="A144" s="90"/>
      <c r="B144" s="90"/>
      <c r="C144" s="90"/>
      <c r="D144" s="90"/>
      <c r="E144" s="90"/>
      <c r="F144" s="90"/>
      <c r="G144" s="90"/>
      <c r="H144" s="90"/>
      <c r="I144" s="90"/>
      <c r="J144" s="90"/>
      <c r="K144" s="90"/>
      <c r="L144" s="90"/>
      <c r="M144" s="90"/>
      <c r="N144" s="90"/>
      <c r="O144" s="90"/>
      <c r="P144" s="90"/>
      <c r="Q144" s="90"/>
      <c r="R144" s="90"/>
      <c r="S144" s="90"/>
      <c r="T144" s="90"/>
      <c r="U144" s="90"/>
    </row>
    <row r="145" spans="1:21" x14ac:dyDescent="0.25">
      <c r="A145" s="90"/>
      <c r="B145" s="90"/>
      <c r="C145" s="90"/>
      <c r="D145" s="90"/>
      <c r="E145" s="90"/>
      <c r="F145" s="90"/>
      <c r="G145" s="90"/>
      <c r="H145" s="90"/>
      <c r="I145" s="90"/>
      <c r="J145" s="90"/>
      <c r="K145" s="90"/>
      <c r="L145" s="90"/>
      <c r="M145" s="90"/>
      <c r="N145" s="90"/>
      <c r="O145" s="90"/>
      <c r="P145" s="90"/>
      <c r="Q145" s="90"/>
      <c r="R145" s="90"/>
      <c r="S145" s="90"/>
      <c r="T145" s="90"/>
      <c r="U145" s="90"/>
    </row>
    <row r="146" spans="1:21" x14ac:dyDescent="0.25">
      <c r="A146" s="90"/>
      <c r="B146" s="90"/>
      <c r="C146" s="90"/>
      <c r="D146" s="90"/>
      <c r="E146" s="90"/>
      <c r="F146" s="90"/>
      <c r="G146" s="90"/>
      <c r="H146" s="90"/>
      <c r="I146" s="90"/>
      <c r="J146" s="90"/>
      <c r="K146" s="90"/>
      <c r="L146" s="90"/>
      <c r="M146" s="90"/>
      <c r="N146" s="90"/>
      <c r="O146" s="90"/>
      <c r="P146" s="90"/>
      <c r="Q146" s="90"/>
      <c r="R146" s="90"/>
      <c r="S146" s="90"/>
      <c r="T146" s="90"/>
      <c r="U146" s="90"/>
    </row>
    <row r="147" spans="1:21" x14ac:dyDescent="0.25">
      <c r="A147" s="90"/>
      <c r="B147" s="90"/>
      <c r="C147" s="90"/>
      <c r="D147" s="90"/>
      <c r="E147" s="90"/>
      <c r="F147" s="90"/>
      <c r="G147" s="90"/>
      <c r="H147" s="90"/>
      <c r="I147" s="90"/>
      <c r="J147" s="90"/>
      <c r="K147" s="90"/>
      <c r="L147" s="90"/>
      <c r="M147" s="90"/>
      <c r="N147" s="90"/>
      <c r="O147" s="90"/>
      <c r="P147" s="90"/>
      <c r="Q147" s="90"/>
      <c r="R147" s="90"/>
      <c r="S147" s="90"/>
      <c r="T147" s="90"/>
      <c r="U147" s="90"/>
    </row>
    <row r="148" spans="1:21" x14ac:dyDescent="0.25">
      <c r="A148" s="90"/>
      <c r="B148" s="90"/>
      <c r="C148" s="90"/>
      <c r="D148" s="90"/>
      <c r="E148" s="90"/>
      <c r="F148" s="90"/>
      <c r="G148" s="90"/>
      <c r="H148" s="90"/>
      <c r="I148" s="90"/>
      <c r="J148" s="90"/>
      <c r="K148" s="90"/>
      <c r="L148" s="90"/>
      <c r="M148" s="90"/>
      <c r="N148" s="90"/>
      <c r="O148" s="90"/>
      <c r="P148" s="90"/>
      <c r="Q148" s="90"/>
      <c r="R148" s="90"/>
      <c r="S148" s="90"/>
      <c r="T148" s="90"/>
      <c r="U148" s="90"/>
    </row>
    <row r="149" spans="1:21" x14ac:dyDescent="0.25">
      <c r="A149" s="90"/>
      <c r="B149" s="90"/>
      <c r="C149" s="90"/>
      <c r="D149" s="90"/>
      <c r="E149" s="90"/>
      <c r="F149" s="90"/>
      <c r="G149" s="90"/>
      <c r="H149" s="90"/>
      <c r="I149" s="90"/>
      <c r="J149" s="90"/>
      <c r="K149" s="90"/>
      <c r="L149" s="90"/>
      <c r="M149" s="90"/>
      <c r="N149" s="90"/>
      <c r="O149" s="90"/>
      <c r="P149" s="90"/>
      <c r="Q149" s="90"/>
      <c r="R149" s="90"/>
      <c r="S149" s="90"/>
      <c r="T149" s="90"/>
      <c r="U149" s="90"/>
    </row>
    <row r="150" spans="1:21" x14ac:dyDescent="0.25">
      <c r="A150" s="90"/>
      <c r="B150" s="90"/>
      <c r="C150" s="90"/>
      <c r="D150" s="90"/>
      <c r="E150" s="90"/>
      <c r="F150" s="90"/>
      <c r="G150" s="90"/>
      <c r="H150" s="90"/>
      <c r="I150" s="90"/>
      <c r="J150" s="90"/>
      <c r="K150" s="90"/>
      <c r="L150" s="90"/>
      <c r="M150" s="90"/>
      <c r="N150" s="90"/>
      <c r="O150" s="90"/>
      <c r="P150" s="90"/>
      <c r="Q150" s="90"/>
      <c r="R150" s="90"/>
      <c r="S150" s="90"/>
      <c r="T150" s="90"/>
      <c r="U150" s="90"/>
    </row>
    <row r="151" spans="1:21" x14ac:dyDescent="0.25">
      <c r="A151" s="90"/>
      <c r="B151" s="90"/>
      <c r="C151" s="90"/>
      <c r="D151" s="90"/>
      <c r="E151" s="90"/>
      <c r="F151" s="90"/>
      <c r="G151" s="90"/>
      <c r="H151" s="90"/>
      <c r="I151" s="90"/>
      <c r="J151" s="90"/>
      <c r="K151" s="90"/>
      <c r="L151" s="90"/>
      <c r="M151" s="90"/>
      <c r="N151" s="90"/>
      <c r="O151" s="90"/>
      <c r="P151" s="90"/>
      <c r="Q151" s="90"/>
      <c r="R151" s="90"/>
      <c r="S151" s="90"/>
      <c r="T151" s="90"/>
      <c r="U151" s="90"/>
    </row>
    <row r="152" spans="1:21" x14ac:dyDescent="0.25">
      <c r="A152" s="90"/>
      <c r="B152" s="90"/>
      <c r="C152" s="90"/>
      <c r="D152" s="90"/>
      <c r="E152" s="90"/>
      <c r="F152" s="90"/>
      <c r="G152" s="90"/>
      <c r="H152" s="90"/>
      <c r="I152" s="90"/>
      <c r="J152" s="90"/>
      <c r="K152" s="90"/>
      <c r="L152" s="90"/>
      <c r="M152" s="90"/>
      <c r="N152" s="90"/>
      <c r="O152" s="90"/>
      <c r="P152" s="90"/>
      <c r="Q152" s="90"/>
      <c r="R152" s="90"/>
      <c r="S152" s="90"/>
      <c r="T152" s="90"/>
      <c r="U152" s="90"/>
    </row>
    <row r="153" spans="1:21" x14ac:dyDescent="0.25">
      <c r="A153" s="90"/>
      <c r="B153" s="90"/>
      <c r="C153" s="90"/>
      <c r="D153" s="90"/>
      <c r="E153" s="90"/>
      <c r="F153" s="90"/>
      <c r="G153" s="90"/>
      <c r="H153" s="90"/>
      <c r="I153" s="90"/>
      <c r="J153" s="90"/>
      <c r="K153" s="90"/>
      <c r="L153" s="90"/>
      <c r="M153" s="90"/>
      <c r="N153" s="90"/>
      <c r="O153" s="90"/>
      <c r="P153" s="90"/>
      <c r="Q153" s="90"/>
      <c r="R153" s="90"/>
      <c r="S153" s="90"/>
      <c r="T153" s="90"/>
      <c r="U153" s="90"/>
    </row>
    <row r="154" spans="1:21" x14ac:dyDescent="0.25">
      <c r="A154" s="90"/>
      <c r="B154" s="90"/>
      <c r="C154" s="90"/>
      <c r="D154" s="90"/>
      <c r="E154" s="90"/>
      <c r="F154" s="90"/>
      <c r="G154" s="90"/>
      <c r="H154" s="90"/>
      <c r="I154" s="90"/>
      <c r="J154" s="90"/>
      <c r="K154" s="90"/>
      <c r="L154" s="90"/>
      <c r="M154" s="90"/>
      <c r="N154" s="90"/>
      <c r="O154" s="90"/>
      <c r="P154" s="90"/>
      <c r="Q154" s="90"/>
      <c r="R154" s="90"/>
      <c r="S154" s="90"/>
      <c r="T154" s="90"/>
      <c r="U154" s="90"/>
    </row>
    <row r="155" spans="1:21" x14ac:dyDescent="0.25">
      <c r="A155" s="90"/>
      <c r="B155" s="90"/>
      <c r="C155" s="90"/>
      <c r="D155" s="90"/>
      <c r="E155" s="90"/>
      <c r="F155" s="90"/>
      <c r="G155" s="90"/>
      <c r="H155" s="90"/>
      <c r="I155" s="90"/>
      <c r="J155" s="90"/>
      <c r="K155" s="90"/>
      <c r="L155" s="90"/>
      <c r="M155" s="90"/>
      <c r="N155" s="90"/>
      <c r="O155" s="90"/>
      <c r="P155" s="90"/>
      <c r="Q155" s="90"/>
      <c r="R155" s="90"/>
      <c r="S155" s="90"/>
      <c r="T155" s="90"/>
      <c r="U155" s="90"/>
    </row>
    <row r="156" spans="1:21" x14ac:dyDescent="0.25">
      <c r="A156" s="90"/>
      <c r="B156" s="90"/>
      <c r="C156" s="90"/>
      <c r="D156" s="90"/>
      <c r="E156" s="90"/>
      <c r="F156" s="90"/>
      <c r="G156" s="90"/>
      <c r="H156" s="90"/>
      <c r="I156" s="90"/>
      <c r="J156" s="90"/>
      <c r="K156" s="90"/>
      <c r="L156" s="90"/>
      <c r="M156" s="90"/>
      <c r="N156" s="90"/>
      <c r="O156" s="90"/>
      <c r="P156" s="90"/>
      <c r="Q156" s="90"/>
      <c r="R156" s="90"/>
      <c r="S156" s="90"/>
      <c r="T156" s="90"/>
      <c r="U156" s="90"/>
    </row>
    <row r="157" spans="1:21" x14ac:dyDescent="0.25">
      <c r="A157" s="90"/>
      <c r="B157" s="90"/>
      <c r="C157" s="90"/>
      <c r="D157" s="90"/>
      <c r="E157" s="90"/>
      <c r="F157" s="90"/>
      <c r="G157" s="90"/>
      <c r="H157" s="90"/>
      <c r="I157" s="90"/>
      <c r="J157" s="90"/>
      <c r="K157" s="90"/>
      <c r="L157" s="90"/>
      <c r="M157" s="90"/>
      <c r="N157" s="90"/>
      <c r="O157" s="90"/>
      <c r="P157" s="90"/>
      <c r="Q157" s="90"/>
      <c r="R157" s="90"/>
      <c r="S157" s="90"/>
      <c r="T157" s="90"/>
      <c r="U157" s="90"/>
    </row>
    <row r="158" spans="1:21" x14ac:dyDescent="0.25">
      <c r="A158" s="90"/>
      <c r="B158" s="90"/>
      <c r="C158" s="90"/>
      <c r="D158" s="90"/>
      <c r="E158" s="90"/>
      <c r="F158" s="90"/>
      <c r="G158" s="90"/>
      <c r="H158" s="90"/>
      <c r="I158" s="90"/>
      <c r="J158" s="90"/>
      <c r="K158" s="90"/>
      <c r="L158" s="90"/>
      <c r="M158" s="90"/>
      <c r="N158" s="90"/>
      <c r="O158" s="90"/>
      <c r="P158" s="90"/>
      <c r="Q158" s="90"/>
      <c r="R158" s="90"/>
      <c r="S158" s="90"/>
      <c r="T158" s="90"/>
      <c r="U158" s="90"/>
    </row>
    <row r="159" spans="1:21" x14ac:dyDescent="0.25">
      <c r="A159" s="90"/>
      <c r="B159" s="90"/>
      <c r="C159" s="90"/>
      <c r="D159" s="90"/>
      <c r="E159" s="90"/>
      <c r="F159" s="90"/>
      <c r="G159" s="90"/>
      <c r="H159" s="90"/>
      <c r="I159" s="90"/>
      <c r="J159" s="90"/>
      <c r="K159" s="90"/>
      <c r="L159" s="90"/>
      <c r="M159" s="90"/>
      <c r="N159" s="90"/>
      <c r="O159" s="90"/>
      <c r="P159" s="90"/>
      <c r="Q159" s="90"/>
      <c r="R159" s="90"/>
      <c r="S159" s="90"/>
      <c r="T159" s="90"/>
      <c r="U159" s="90"/>
    </row>
    <row r="160" spans="1:21" x14ac:dyDescent="0.25">
      <c r="A160" s="90"/>
      <c r="B160" s="90"/>
      <c r="C160" s="90"/>
      <c r="D160" s="90"/>
      <c r="E160" s="90"/>
      <c r="F160" s="90"/>
      <c r="G160" s="90"/>
      <c r="H160" s="90"/>
      <c r="I160" s="90"/>
      <c r="J160" s="90"/>
      <c r="K160" s="90"/>
      <c r="L160" s="90"/>
      <c r="M160" s="90"/>
      <c r="N160" s="90"/>
      <c r="O160" s="90"/>
      <c r="P160" s="90"/>
      <c r="Q160" s="90"/>
      <c r="R160" s="90"/>
      <c r="S160" s="90"/>
      <c r="T160" s="90"/>
      <c r="U160" s="90"/>
    </row>
    <row r="161" spans="1:21" x14ac:dyDescent="0.25">
      <c r="A161" s="90"/>
      <c r="B161" s="90"/>
      <c r="C161" s="90"/>
      <c r="D161" s="90"/>
      <c r="E161" s="90"/>
      <c r="F161" s="90"/>
      <c r="G161" s="90"/>
      <c r="H161" s="90"/>
      <c r="I161" s="90"/>
      <c r="J161" s="90"/>
      <c r="K161" s="90"/>
      <c r="L161" s="90"/>
      <c r="M161" s="90"/>
      <c r="N161" s="90"/>
      <c r="O161" s="90"/>
      <c r="P161" s="90"/>
      <c r="Q161" s="90"/>
      <c r="R161" s="90"/>
      <c r="S161" s="90"/>
      <c r="T161" s="90"/>
      <c r="U161" s="90"/>
    </row>
    <row r="162" spans="1:21" x14ac:dyDescent="0.25">
      <c r="A162" s="90"/>
      <c r="B162" s="90"/>
      <c r="C162" s="90"/>
      <c r="D162" s="90"/>
      <c r="E162" s="90"/>
      <c r="F162" s="90"/>
      <c r="G162" s="90"/>
      <c r="H162" s="90"/>
      <c r="I162" s="90"/>
      <c r="J162" s="90"/>
      <c r="K162" s="90"/>
      <c r="L162" s="90"/>
      <c r="M162" s="90"/>
      <c r="N162" s="90"/>
      <c r="O162" s="90"/>
      <c r="P162" s="90"/>
      <c r="Q162" s="90"/>
      <c r="R162" s="90"/>
      <c r="S162" s="90"/>
      <c r="T162" s="90"/>
      <c r="U162" s="90"/>
    </row>
    <row r="163" spans="1:21" x14ac:dyDescent="0.25">
      <c r="A163" s="90"/>
      <c r="B163" s="90"/>
      <c r="C163" s="90"/>
      <c r="D163" s="90"/>
      <c r="E163" s="90"/>
      <c r="F163" s="90"/>
      <c r="G163" s="90"/>
      <c r="H163" s="90"/>
      <c r="I163" s="90"/>
      <c r="J163" s="90"/>
      <c r="K163" s="90"/>
      <c r="L163" s="90"/>
      <c r="M163" s="90"/>
      <c r="N163" s="90"/>
      <c r="O163" s="90"/>
      <c r="P163" s="90"/>
      <c r="Q163" s="90"/>
      <c r="R163" s="90"/>
      <c r="S163" s="90"/>
      <c r="T163" s="90"/>
      <c r="U163" s="90"/>
    </row>
    <row r="164" spans="1:21" x14ac:dyDescent="0.25">
      <c r="A164" s="90"/>
      <c r="B164" s="90"/>
      <c r="C164" s="90"/>
      <c r="D164" s="90"/>
      <c r="E164" s="90"/>
      <c r="F164" s="90"/>
      <c r="G164" s="90"/>
      <c r="H164" s="90"/>
      <c r="I164" s="90"/>
      <c r="J164" s="90"/>
      <c r="K164" s="90"/>
      <c r="L164" s="90"/>
      <c r="M164" s="90"/>
      <c r="N164" s="90"/>
      <c r="O164" s="90"/>
      <c r="P164" s="90"/>
      <c r="Q164" s="90"/>
      <c r="R164" s="90"/>
      <c r="S164" s="90"/>
      <c r="T164" s="90"/>
      <c r="U164" s="90"/>
    </row>
    <row r="165" spans="1:21" x14ac:dyDescent="0.25">
      <c r="A165" s="90"/>
      <c r="B165" s="90"/>
      <c r="C165" s="90"/>
      <c r="D165" s="90"/>
      <c r="E165" s="90"/>
      <c r="F165" s="90"/>
      <c r="G165" s="90"/>
      <c r="H165" s="90"/>
      <c r="I165" s="90"/>
      <c r="J165" s="90"/>
      <c r="K165" s="90"/>
      <c r="L165" s="90"/>
      <c r="M165" s="90"/>
      <c r="N165" s="90"/>
      <c r="O165" s="90"/>
      <c r="P165" s="90"/>
      <c r="Q165" s="90"/>
      <c r="R165" s="90"/>
      <c r="S165" s="90"/>
      <c r="T165" s="90"/>
      <c r="U165" s="90"/>
    </row>
    <row r="166" spans="1:21" x14ac:dyDescent="0.25">
      <c r="A166" s="90"/>
      <c r="B166" s="90"/>
      <c r="C166" s="90"/>
      <c r="D166" s="90"/>
      <c r="E166" s="90"/>
      <c r="F166" s="90"/>
      <c r="G166" s="90"/>
      <c r="H166" s="90"/>
      <c r="I166" s="90"/>
      <c r="J166" s="90"/>
      <c r="K166" s="90"/>
      <c r="L166" s="90"/>
      <c r="M166" s="90"/>
      <c r="N166" s="90"/>
      <c r="O166" s="90"/>
      <c r="P166" s="90"/>
      <c r="Q166" s="90"/>
      <c r="R166" s="90"/>
      <c r="S166" s="90"/>
      <c r="T166" s="90"/>
      <c r="U166" s="90"/>
    </row>
    <row r="167" spans="1:21" x14ac:dyDescent="0.25">
      <c r="A167" s="90"/>
      <c r="B167" s="90"/>
      <c r="C167" s="90"/>
      <c r="D167" s="90"/>
      <c r="E167" s="90"/>
      <c r="F167" s="90"/>
      <c r="G167" s="90"/>
      <c r="H167" s="90"/>
      <c r="I167" s="90"/>
      <c r="J167" s="90"/>
      <c r="K167" s="90"/>
      <c r="L167" s="90"/>
      <c r="M167" s="90"/>
      <c r="N167" s="90"/>
      <c r="O167" s="90"/>
      <c r="P167" s="90"/>
      <c r="Q167" s="90"/>
      <c r="R167" s="90"/>
      <c r="S167" s="90"/>
      <c r="T167" s="90"/>
      <c r="U167" s="90"/>
    </row>
    <row r="168" spans="1:21" x14ac:dyDescent="0.25">
      <c r="A168" s="90"/>
      <c r="B168" s="90"/>
      <c r="C168" s="90"/>
      <c r="D168" s="90"/>
      <c r="E168" s="90"/>
      <c r="F168" s="90"/>
      <c r="G168" s="90"/>
      <c r="H168" s="90"/>
      <c r="I168" s="90"/>
      <c r="J168" s="90"/>
      <c r="K168" s="90"/>
      <c r="L168" s="90"/>
      <c r="M168" s="90"/>
      <c r="N168" s="90"/>
      <c r="O168" s="90"/>
      <c r="P168" s="90"/>
      <c r="Q168" s="90"/>
      <c r="R168" s="90"/>
      <c r="S168" s="90"/>
      <c r="T168" s="90"/>
      <c r="U168" s="90"/>
    </row>
    <row r="169" spans="1:21" x14ac:dyDescent="0.25">
      <c r="A169" s="90"/>
      <c r="B169" s="90"/>
      <c r="C169" s="90"/>
      <c r="D169" s="90"/>
      <c r="E169" s="90"/>
      <c r="F169" s="90"/>
      <c r="G169" s="90"/>
      <c r="H169" s="90"/>
      <c r="I169" s="90"/>
      <c r="J169" s="90"/>
      <c r="K169" s="90"/>
      <c r="L169" s="90"/>
      <c r="M169" s="90"/>
      <c r="N169" s="90"/>
      <c r="O169" s="90"/>
      <c r="P169" s="90"/>
      <c r="Q169" s="90"/>
      <c r="R169" s="90"/>
      <c r="S169" s="90"/>
      <c r="T169" s="90"/>
      <c r="U169" s="90"/>
    </row>
    <row r="170" spans="1:21" x14ac:dyDescent="0.25">
      <c r="A170" s="90"/>
      <c r="B170" s="90"/>
      <c r="C170" s="90"/>
      <c r="D170" s="90"/>
      <c r="E170" s="90"/>
      <c r="F170" s="90"/>
      <c r="G170" s="90"/>
      <c r="H170" s="90"/>
      <c r="I170" s="90"/>
      <c r="J170" s="90"/>
      <c r="K170" s="90"/>
      <c r="L170" s="90"/>
      <c r="M170" s="90"/>
      <c r="N170" s="90"/>
      <c r="O170" s="90"/>
      <c r="P170" s="90"/>
      <c r="Q170" s="90"/>
      <c r="R170" s="90"/>
      <c r="S170" s="90"/>
      <c r="T170" s="90"/>
      <c r="U170" s="90"/>
    </row>
    <row r="171" spans="1:21" x14ac:dyDescent="0.25">
      <c r="A171" s="90"/>
      <c r="B171" s="90"/>
      <c r="C171" s="90"/>
      <c r="D171" s="90"/>
      <c r="E171" s="90"/>
      <c r="F171" s="90"/>
      <c r="G171" s="90"/>
      <c r="H171" s="90"/>
      <c r="I171" s="90"/>
      <c r="J171" s="90"/>
      <c r="K171" s="90"/>
      <c r="L171" s="90"/>
      <c r="M171" s="90"/>
      <c r="N171" s="90"/>
      <c r="O171" s="90"/>
      <c r="P171" s="90"/>
      <c r="Q171" s="90"/>
      <c r="R171" s="90"/>
      <c r="S171" s="90"/>
      <c r="T171" s="90"/>
      <c r="U171" s="90"/>
    </row>
    <row r="172" spans="1:21" x14ac:dyDescent="0.25">
      <c r="A172" s="90"/>
      <c r="B172" s="90"/>
      <c r="C172" s="90"/>
      <c r="D172" s="90"/>
      <c r="E172" s="90"/>
      <c r="F172" s="90"/>
      <c r="G172" s="90"/>
      <c r="H172" s="90"/>
      <c r="I172" s="90"/>
      <c r="J172" s="90"/>
      <c r="K172" s="90"/>
      <c r="L172" s="90"/>
      <c r="M172" s="90"/>
      <c r="N172" s="90"/>
      <c r="O172" s="90"/>
      <c r="P172" s="90"/>
      <c r="Q172" s="90"/>
      <c r="R172" s="90"/>
      <c r="S172" s="90"/>
      <c r="T172" s="90"/>
      <c r="U172" s="90"/>
    </row>
    <row r="173" spans="1:21" x14ac:dyDescent="0.25">
      <c r="A173" s="90"/>
      <c r="B173" s="90"/>
      <c r="C173" s="90"/>
      <c r="D173" s="90"/>
      <c r="E173" s="90"/>
      <c r="F173" s="90"/>
      <c r="G173" s="90"/>
      <c r="H173" s="90"/>
      <c r="I173" s="90"/>
      <c r="J173" s="90"/>
      <c r="K173" s="90"/>
      <c r="L173" s="90"/>
      <c r="M173" s="90"/>
      <c r="N173" s="90"/>
      <c r="O173" s="90"/>
      <c r="P173" s="90"/>
      <c r="Q173" s="90"/>
      <c r="R173" s="90"/>
      <c r="S173" s="90"/>
      <c r="T173" s="90"/>
      <c r="U173" s="90"/>
    </row>
    <row r="174" spans="1:21" x14ac:dyDescent="0.25">
      <c r="A174" s="90"/>
      <c r="B174" s="90"/>
      <c r="C174" s="90"/>
      <c r="D174" s="90"/>
      <c r="E174" s="90"/>
      <c r="F174" s="90"/>
      <c r="G174" s="90"/>
      <c r="H174" s="90"/>
      <c r="I174" s="90"/>
      <c r="J174" s="90"/>
      <c r="K174" s="90"/>
      <c r="L174" s="90"/>
      <c r="M174" s="90"/>
      <c r="N174" s="90"/>
      <c r="O174" s="90"/>
      <c r="P174" s="90"/>
      <c r="Q174" s="90"/>
      <c r="R174" s="90"/>
      <c r="S174" s="90"/>
      <c r="T174" s="90"/>
      <c r="U174" s="90"/>
    </row>
    <row r="175" spans="1:21" x14ac:dyDescent="0.25">
      <c r="A175" s="90"/>
      <c r="B175" s="90"/>
      <c r="C175" s="90"/>
      <c r="D175" s="90"/>
      <c r="E175" s="90"/>
      <c r="F175" s="90"/>
      <c r="G175" s="90"/>
      <c r="H175" s="90"/>
      <c r="I175" s="90"/>
      <c r="J175" s="90"/>
      <c r="K175" s="90"/>
      <c r="L175" s="90"/>
      <c r="M175" s="90"/>
      <c r="N175" s="90"/>
      <c r="O175" s="90"/>
      <c r="P175" s="90"/>
      <c r="Q175" s="90"/>
      <c r="R175" s="90"/>
      <c r="S175" s="90"/>
      <c r="T175" s="90"/>
      <c r="U175" s="90"/>
    </row>
    <row r="176" spans="1:21" x14ac:dyDescent="0.25">
      <c r="A176" s="90"/>
      <c r="B176" s="90"/>
      <c r="C176" s="90"/>
      <c r="D176" s="90"/>
      <c r="E176" s="90"/>
      <c r="F176" s="90"/>
      <c r="G176" s="90"/>
      <c r="H176" s="90"/>
      <c r="I176" s="90"/>
      <c r="J176" s="90"/>
      <c r="K176" s="90"/>
      <c r="L176" s="90"/>
      <c r="M176" s="90"/>
      <c r="N176" s="90"/>
      <c r="O176" s="90"/>
      <c r="P176" s="90"/>
      <c r="Q176" s="90"/>
      <c r="R176" s="90"/>
      <c r="S176" s="90"/>
      <c r="T176" s="90"/>
      <c r="U176" s="90"/>
    </row>
    <row r="177" spans="1:21" x14ac:dyDescent="0.25">
      <c r="A177" s="90"/>
      <c r="B177" s="90"/>
      <c r="C177" s="90"/>
      <c r="D177" s="90"/>
      <c r="E177" s="90"/>
      <c r="F177" s="90"/>
      <c r="G177" s="90"/>
      <c r="H177" s="90"/>
      <c r="I177" s="90"/>
      <c r="J177" s="90"/>
      <c r="K177" s="90"/>
      <c r="L177" s="90"/>
      <c r="M177" s="90"/>
      <c r="N177" s="90"/>
      <c r="O177" s="90"/>
      <c r="P177" s="90"/>
      <c r="Q177" s="90"/>
      <c r="R177" s="90"/>
      <c r="S177" s="90"/>
      <c r="T177" s="90"/>
      <c r="U177" s="90"/>
    </row>
    <row r="178" spans="1:21" x14ac:dyDescent="0.25">
      <c r="A178" s="90"/>
      <c r="B178" s="90"/>
      <c r="C178" s="90"/>
      <c r="D178" s="90"/>
      <c r="E178" s="90"/>
      <c r="F178" s="90"/>
      <c r="G178" s="90"/>
      <c r="H178" s="90"/>
      <c r="I178" s="90"/>
      <c r="J178" s="90"/>
      <c r="K178" s="90"/>
      <c r="L178" s="90"/>
      <c r="M178" s="90"/>
      <c r="N178" s="90"/>
      <c r="O178" s="90"/>
      <c r="P178" s="90"/>
      <c r="Q178" s="90"/>
      <c r="R178" s="90"/>
      <c r="S178" s="90"/>
      <c r="T178" s="90"/>
      <c r="U178" s="90"/>
    </row>
    <row r="179" spans="1:21" x14ac:dyDescent="0.25">
      <c r="A179" s="90"/>
      <c r="B179" s="90"/>
      <c r="C179" s="90"/>
      <c r="D179" s="90"/>
      <c r="E179" s="90"/>
      <c r="F179" s="90"/>
      <c r="G179" s="90"/>
      <c r="H179" s="90"/>
      <c r="I179" s="90"/>
      <c r="J179" s="90"/>
      <c r="K179" s="90"/>
      <c r="L179" s="90"/>
      <c r="M179" s="90"/>
      <c r="N179" s="90"/>
      <c r="O179" s="90"/>
      <c r="P179" s="90"/>
      <c r="Q179" s="90"/>
      <c r="R179" s="90"/>
      <c r="S179" s="90"/>
      <c r="T179" s="90"/>
      <c r="U179" s="90"/>
    </row>
    <row r="180" spans="1:21" x14ac:dyDescent="0.25">
      <c r="A180" s="90"/>
      <c r="B180" s="90"/>
      <c r="C180" s="90"/>
      <c r="D180" s="90"/>
      <c r="E180" s="90"/>
      <c r="F180" s="90"/>
      <c r="G180" s="90"/>
      <c r="H180" s="90"/>
      <c r="I180" s="90"/>
      <c r="J180" s="90"/>
      <c r="K180" s="90"/>
      <c r="L180" s="90"/>
      <c r="M180" s="90"/>
      <c r="N180" s="90"/>
      <c r="O180" s="90"/>
      <c r="P180" s="90"/>
      <c r="Q180" s="90"/>
      <c r="R180" s="90"/>
      <c r="S180" s="90"/>
      <c r="T180" s="90"/>
      <c r="U180" s="90"/>
    </row>
    <row r="181" spans="1:21" x14ac:dyDescent="0.25">
      <c r="A181" s="90"/>
      <c r="B181" s="90"/>
      <c r="C181" s="90"/>
      <c r="D181" s="90"/>
      <c r="E181" s="90"/>
      <c r="F181" s="90"/>
      <c r="G181" s="90"/>
      <c r="H181" s="90"/>
      <c r="I181" s="90"/>
      <c r="J181" s="90"/>
      <c r="K181" s="90"/>
      <c r="L181" s="90"/>
      <c r="M181" s="90"/>
      <c r="N181" s="90"/>
      <c r="O181" s="90"/>
      <c r="P181" s="90"/>
      <c r="Q181" s="90"/>
      <c r="R181" s="90"/>
      <c r="S181" s="90"/>
      <c r="T181" s="90"/>
      <c r="U181" s="90"/>
    </row>
    <row r="182" spans="1:21" x14ac:dyDescent="0.25">
      <c r="A182" s="90"/>
      <c r="B182" s="90"/>
      <c r="C182" s="90"/>
      <c r="D182" s="90"/>
      <c r="E182" s="90"/>
      <c r="F182" s="90"/>
      <c r="G182" s="90"/>
      <c r="H182" s="90"/>
      <c r="I182" s="90"/>
      <c r="J182" s="90"/>
      <c r="K182" s="90"/>
      <c r="L182" s="90"/>
      <c r="M182" s="90"/>
      <c r="N182" s="90"/>
      <c r="O182" s="90"/>
      <c r="P182" s="90"/>
      <c r="Q182" s="90"/>
      <c r="R182" s="90"/>
      <c r="S182" s="90"/>
      <c r="T182" s="90"/>
      <c r="U182" s="90"/>
    </row>
    <row r="183" spans="1:21" x14ac:dyDescent="0.25">
      <c r="A183" s="90"/>
      <c r="B183" s="90"/>
      <c r="C183" s="90"/>
      <c r="D183" s="90"/>
      <c r="E183" s="90"/>
      <c r="F183" s="90"/>
      <c r="G183" s="90"/>
      <c r="H183" s="90"/>
      <c r="I183" s="90"/>
      <c r="J183" s="90"/>
      <c r="K183" s="90"/>
      <c r="L183" s="90"/>
      <c r="M183" s="90"/>
      <c r="N183" s="90"/>
      <c r="O183" s="90"/>
      <c r="P183" s="90"/>
      <c r="Q183" s="90"/>
      <c r="R183" s="90"/>
      <c r="S183" s="90"/>
      <c r="T183" s="90"/>
      <c r="U183" s="90"/>
    </row>
    <row r="184" spans="1:21" x14ac:dyDescent="0.25">
      <c r="A184" s="90"/>
      <c r="B184" s="90"/>
      <c r="C184" s="90"/>
      <c r="D184" s="90"/>
      <c r="E184" s="90"/>
      <c r="F184" s="90"/>
      <c r="G184" s="90"/>
      <c r="H184" s="90"/>
      <c r="I184" s="90"/>
      <c r="J184" s="90"/>
      <c r="K184" s="90"/>
      <c r="L184" s="90"/>
      <c r="M184" s="90"/>
      <c r="N184" s="90"/>
      <c r="O184" s="90"/>
      <c r="P184" s="90"/>
      <c r="Q184" s="90"/>
      <c r="R184" s="90"/>
      <c r="S184" s="90"/>
      <c r="T184" s="90"/>
      <c r="U184" s="90"/>
    </row>
    <row r="185" spans="1:21" x14ac:dyDescent="0.25">
      <c r="A185" s="90"/>
      <c r="B185" s="90"/>
      <c r="C185" s="90"/>
      <c r="D185" s="90"/>
      <c r="E185" s="90"/>
      <c r="F185" s="90"/>
      <c r="G185" s="90"/>
      <c r="H185" s="90"/>
      <c r="I185" s="90"/>
      <c r="J185" s="90"/>
      <c r="K185" s="90"/>
      <c r="L185" s="90"/>
      <c r="M185" s="90"/>
      <c r="N185" s="90"/>
      <c r="O185" s="90"/>
      <c r="P185" s="90"/>
      <c r="Q185" s="90"/>
      <c r="R185" s="90"/>
      <c r="S185" s="90"/>
      <c r="T185" s="90"/>
      <c r="U185" s="90"/>
    </row>
    <row r="186" spans="1:21" x14ac:dyDescent="0.25">
      <c r="A186" s="90"/>
      <c r="B186" s="90"/>
      <c r="C186" s="90"/>
      <c r="D186" s="90"/>
      <c r="E186" s="90"/>
      <c r="F186" s="90"/>
      <c r="G186" s="90"/>
      <c r="H186" s="90"/>
      <c r="I186" s="90"/>
      <c r="J186" s="90"/>
      <c r="K186" s="90"/>
      <c r="L186" s="90"/>
      <c r="M186" s="90"/>
      <c r="N186" s="90"/>
      <c r="O186" s="90"/>
      <c r="P186" s="90"/>
      <c r="Q186" s="90"/>
      <c r="R186" s="90"/>
      <c r="S186" s="90"/>
      <c r="T186" s="90"/>
      <c r="U186" s="90"/>
    </row>
    <row r="187" spans="1:21" x14ac:dyDescent="0.25">
      <c r="A187" s="90"/>
      <c r="B187" s="90"/>
      <c r="C187" s="90"/>
      <c r="D187" s="90"/>
      <c r="E187" s="90"/>
      <c r="F187" s="90"/>
      <c r="G187" s="90"/>
      <c r="H187" s="90"/>
      <c r="I187" s="90"/>
      <c r="J187" s="90"/>
      <c r="K187" s="90"/>
      <c r="L187" s="90"/>
      <c r="M187" s="90"/>
      <c r="N187" s="90"/>
      <c r="O187" s="90"/>
      <c r="P187" s="90"/>
      <c r="Q187" s="90"/>
      <c r="R187" s="90"/>
      <c r="S187" s="90"/>
      <c r="T187" s="90"/>
      <c r="U187" s="90"/>
    </row>
    <row r="188" spans="1:21" x14ac:dyDescent="0.25">
      <c r="A188" s="90"/>
      <c r="B188" s="90"/>
      <c r="C188" s="90"/>
      <c r="D188" s="90"/>
      <c r="E188" s="90"/>
      <c r="F188" s="90"/>
      <c r="G188" s="90"/>
      <c r="H188" s="90"/>
      <c r="I188" s="90"/>
      <c r="J188" s="90"/>
      <c r="K188" s="90"/>
      <c r="L188" s="90"/>
      <c r="M188" s="90"/>
      <c r="N188" s="90"/>
      <c r="O188" s="90"/>
      <c r="P188" s="90"/>
      <c r="Q188" s="90"/>
      <c r="R188" s="90"/>
      <c r="S188" s="90"/>
      <c r="T188" s="90"/>
      <c r="U188" s="90"/>
    </row>
    <row r="189" spans="1:21" x14ac:dyDescent="0.25">
      <c r="A189" s="90"/>
      <c r="B189" s="90"/>
      <c r="C189" s="90"/>
      <c r="D189" s="90"/>
      <c r="E189" s="90"/>
      <c r="F189" s="90"/>
      <c r="G189" s="90"/>
      <c r="H189" s="90"/>
      <c r="I189" s="90"/>
      <c r="J189" s="90"/>
      <c r="K189" s="90"/>
      <c r="L189" s="90"/>
      <c r="M189" s="90"/>
      <c r="N189" s="90"/>
      <c r="O189" s="90"/>
      <c r="P189" s="90"/>
      <c r="Q189" s="90"/>
      <c r="R189" s="90"/>
      <c r="S189" s="90"/>
      <c r="T189" s="90"/>
      <c r="U189" s="90"/>
    </row>
    <row r="190" spans="1:21" x14ac:dyDescent="0.25">
      <c r="A190" s="90"/>
      <c r="B190" s="90"/>
      <c r="C190" s="90"/>
      <c r="D190" s="90"/>
      <c r="E190" s="90"/>
      <c r="F190" s="90"/>
      <c r="G190" s="90"/>
      <c r="H190" s="90"/>
      <c r="I190" s="90"/>
      <c r="J190" s="90"/>
      <c r="K190" s="90"/>
      <c r="L190" s="90"/>
      <c r="M190" s="90"/>
      <c r="N190" s="90"/>
      <c r="O190" s="90"/>
      <c r="P190" s="90"/>
      <c r="Q190" s="90"/>
      <c r="R190" s="90"/>
      <c r="S190" s="90"/>
      <c r="T190" s="90"/>
      <c r="U190" s="90"/>
    </row>
    <row r="191" spans="1:21" x14ac:dyDescent="0.25">
      <c r="A191" s="90"/>
      <c r="B191" s="90"/>
      <c r="C191" s="90"/>
      <c r="D191" s="90"/>
      <c r="E191" s="90"/>
      <c r="F191" s="90"/>
      <c r="G191" s="90"/>
      <c r="H191" s="90"/>
      <c r="I191" s="90"/>
      <c r="J191" s="90"/>
      <c r="K191" s="90"/>
      <c r="L191" s="90"/>
      <c r="M191" s="90"/>
      <c r="N191" s="90"/>
      <c r="O191" s="90"/>
      <c r="P191" s="90"/>
      <c r="Q191" s="90"/>
      <c r="R191" s="90"/>
      <c r="S191" s="90"/>
      <c r="T191" s="90"/>
      <c r="U191" s="90"/>
    </row>
    <row r="192" spans="1:21" x14ac:dyDescent="0.25">
      <c r="A192" s="90"/>
      <c r="B192" s="90"/>
      <c r="C192" s="90"/>
      <c r="D192" s="90"/>
      <c r="E192" s="90"/>
      <c r="F192" s="90"/>
      <c r="G192" s="90"/>
      <c r="H192" s="90"/>
      <c r="I192" s="90"/>
      <c r="J192" s="90"/>
      <c r="K192" s="90"/>
      <c r="L192" s="90"/>
      <c r="M192" s="90"/>
      <c r="N192" s="90"/>
      <c r="O192" s="90"/>
      <c r="P192" s="90"/>
      <c r="Q192" s="90"/>
      <c r="R192" s="90"/>
      <c r="S192" s="90"/>
      <c r="T192" s="90"/>
      <c r="U192" s="90"/>
    </row>
    <row r="193" spans="1:21" x14ac:dyDescent="0.25">
      <c r="A193" s="90"/>
      <c r="B193" s="90"/>
      <c r="C193" s="90"/>
      <c r="D193" s="90"/>
      <c r="E193" s="90"/>
      <c r="F193" s="90"/>
      <c r="G193" s="90"/>
      <c r="H193" s="90"/>
      <c r="I193" s="90"/>
      <c r="J193" s="90"/>
      <c r="K193" s="90"/>
      <c r="L193" s="90"/>
      <c r="M193" s="90"/>
      <c r="N193" s="90"/>
      <c r="O193" s="90"/>
      <c r="P193" s="90"/>
      <c r="Q193" s="90"/>
      <c r="R193" s="90"/>
      <c r="S193" s="90"/>
      <c r="T193" s="90"/>
      <c r="U193" s="90"/>
    </row>
    <row r="194" spans="1:21" x14ac:dyDescent="0.25">
      <c r="A194" s="90"/>
      <c r="B194" s="90"/>
      <c r="C194" s="90"/>
      <c r="D194" s="90"/>
      <c r="E194" s="90"/>
      <c r="F194" s="90"/>
      <c r="G194" s="90"/>
      <c r="H194" s="90"/>
      <c r="I194" s="90"/>
      <c r="J194" s="90"/>
      <c r="K194" s="90"/>
      <c r="L194" s="90"/>
      <c r="M194" s="90"/>
      <c r="N194" s="90"/>
      <c r="O194" s="90"/>
      <c r="P194" s="90"/>
      <c r="Q194" s="90"/>
      <c r="R194" s="90"/>
      <c r="S194" s="90"/>
      <c r="T194" s="90"/>
      <c r="U194" s="90"/>
    </row>
    <row r="195" spans="1:21" x14ac:dyDescent="0.25">
      <c r="A195" s="90"/>
      <c r="B195" s="90"/>
      <c r="C195" s="90"/>
      <c r="D195" s="90"/>
      <c r="E195" s="90"/>
      <c r="F195" s="90"/>
      <c r="G195" s="90"/>
      <c r="H195" s="90"/>
      <c r="I195" s="90"/>
      <c r="J195" s="90"/>
      <c r="K195" s="90"/>
      <c r="L195" s="90"/>
      <c r="M195" s="90"/>
      <c r="N195" s="90"/>
      <c r="O195" s="90"/>
      <c r="P195" s="90"/>
      <c r="Q195" s="90"/>
      <c r="R195" s="90"/>
      <c r="S195" s="90"/>
      <c r="T195" s="90"/>
      <c r="U195" s="90"/>
    </row>
    <row r="196" spans="1:21" x14ac:dyDescent="0.25">
      <c r="A196" s="90"/>
      <c r="B196" s="90"/>
      <c r="C196" s="90"/>
      <c r="D196" s="90"/>
      <c r="E196" s="90"/>
      <c r="F196" s="90"/>
      <c r="G196" s="90"/>
      <c r="H196" s="90"/>
      <c r="I196" s="90"/>
      <c r="J196" s="90"/>
      <c r="K196" s="90"/>
      <c r="L196" s="90"/>
      <c r="M196" s="90"/>
      <c r="N196" s="90"/>
      <c r="O196" s="90"/>
      <c r="P196" s="90"/>
      <c r="Q196" s="90"/>
      <c r="R196" s="90"/>
      <c r="S196" s="90"/>
      <c r="T196" s="90"/>
      <c r="U196" s="90"/>
    </row>
    <row r="197" spans="1:21" x14ac:dyDescent="0.25">
      <c r="A197" s="90"/>
      <c r="B197" s="90"/>
      <c r="C197" s="90"/>
      <c r="D197" s="90"/>
      <c r="E197" s="90"/>
      <c r="F197" s="90"/>
      <c r="G197" s="90"/>
      <c r="H197" s="90"/>
      <c r="I197" s="90"/>
      <c r="J197" s="90"/>
      <c r="K197" s="90"/>
      <c r="L197" s="90"/>
      <c r="M197" s="90"/>
      <c r="N197" s="90"/>
      <c r="O197" s="90"/>
      <c r="P197" s="90"/>
      <c r="Q197" s="90"/>
      <c r="R197" s="90"/>
      <c r="S197" s="90"/>
      <c r="T197" s="90"/>
      <c r="U197" s="90"/>
    </row>
    <row r="198" spans="1:21" x14ac:dyDescent="0.25">
      <c r="A198" s="90"/>
      <c r="B198" s="90"/>
      <c r="C198" s="90"/>
      <c r="D198" s="90"/>
      <c r="E198" s="90"/>
      <c r="F198" s="90"/>
      <c r="G198" s="90"/>
      <c r="H198" s="90"/>
      <c r="I198" s="90"/>
      <c r="J198" s="90"/>
      <c r="K198" s="90"/>
      <c r="L198" s="90"/>
      <c r="M198" s="90"/>
      <c r="N198" s="90"/>
      <c r="O198" s="90"/>
      <c r="P198" s="90"/>
      <c r="Q198" s="90"/>
      <c r="R198" s="90"/>
      <c r="S198" s="90"/>
      <c r="T198" s="90"/>
      <c r="U198" s="90"/>
    </row>
    <row r="199" spans="1:21" x14ac:dyDescent="0.25">
      <c r="A199" s="90"/>
      <c r="B199" s="90"/>
      <c r="C199" s="90"/>
      <c r="D199" s="90"/>
      <c r="E199" s="90"/>
      <c r="F199" s="90"/>
      <c r="G199" s="90"/>
      <c r="H199" s="90"/>
      <c r="I199" s="90"/>
      <c r="J199" s="90"/>
      <c r="K199" s="90"/>
      <c r="L199" s="90"/>
      <c r="M199" s="90"/>
      <c r="N199" s="90"/>
      <c r="O199" s="90"/>
      <c r="P199" s="90"/>
      <c r="Q199" s="90"/>
      <c r="R199" s="90"/>
      <c r="S199" s="90"/>
      <c r="T199" s="90"/>
      <c r="U199" s="90"/>
    </row>
    <row r="200" spans="1:21" x14ac:dyDescent="0.25">
      <c r="A200" s="90"/>
      <c r="B200" s="90"/>
      <c r="C200" s="90"/>
      <c r="D200" s="90"/>
      <c r="E200" s="90"/>
      <c r="F200" s="90"/>
      <c r="G200" s="90"/>
      <c r="H200" s="90"/>
      <c r="I200" s="90"/>
      <c r="J200" s="90"/>
      <c r="K200" s="90"/>
      <c r="L200" s="90"/>
      <c r="M200" s="90"/>
      <c r="N200" s="90"/>
      <c r="O200" s="90"/>
      <c r="P200" s="90"/>
      <c r="Q200" s="90"/>
      <c r="R200" s="90"/>
      <c r="S200" s="90"/>
      <c r="T200" s="90"/>
      <c r="U200" s="90"/>
    </row>
    <row r="201" spans="1:21" x14ac:dyDescent="0.25">
      <c r="A201" s="90"/>
      <c r="B201" s="90"/>
      <c r="C201" s="90"/>
      <c r="D201" s="90"/>
      <c r="E201" s="90"/>
      <c r="F201" s="90"/>
      <c r="G201" s="90"/>
      <c r="H201" s="90"/>
      <c r="I201" s="90"/>
      <c r="J201" s="90"/>
      <c r="K201" s="90"/>
      <c r="L201" s="90"/>
      <c r="M201" s="90"/>
      <c r="N201" s="90"/>
      <c r="O201" s="90"/>
      <c r="P201" s="90"/>
      <c r="Q201" s="90"/>
      <c r="R201" s="90"/>
      <c r="S201" s="90"/>
      <c r="T201" s="90"/>
      <c r="U201" s="90"/>
    </row>
    <row r="202" spans="1:21" x14ac:dyDescent="0.25">
      <c r="A202" s="90"/>
      <c r="B202" s="90"/>
      <c r="C202" s="90"/>
      <c r="D202" s="90"/>
      <c r="E202" s="90"/>
      <c r="F202" s="90"/>
      <c r="G202" s="90"/>
      <c r="H202" s="90"/>
      <c r="I202" s="90"/>
      <c r="J202" s="90"/>
      <c r="K202" s="90"/>
      <c r="L202" s="90"/>
      <c r="M202" s="90"/>
      <c r="N202" s="90"/>
      <c r="O202" s="90"/>
      <c r="P202" s="90"/>
      <c r="Q202" s="90"/>
      <c r="R202" s="90"/>
      <c r="S202" s="90"/>
      <c r="T202" s="90"/>
      <c r="U202" s="90"/>
    </row>
    <row r="203" spans="1:21" x14ac:dyDescent="0.25">
      <c r="A203" s="90"/>
      <c r="B203" s="90"/>
      <c r="C203" s="90"/>
      <c r="D203" s="90"/>
      <c r="E203" s="90"/>
      <c r="F203" s="90"/>
      <c r="G203" s="90"/>
      <c r="H203" s="90"/>
      <c r="I203" s="90"/>
      <c r="J203" s="90"/>
      <c r="K203" s="90"/>
      <c r="L203" s="90"/>
      <c r="M203" s="90"/>
      <c r="N203" s="90"/>
      <c r="O203" s="90"/>
      <c r="P203" s="90"/>
      <c r="Q203" s="90"/>
      <c r="R203" s="90"/>
      <c r="S203" s="90"/>
      <c r="T203" s="90"/>
      <c r="U203" s="90"/>
    </row>
    <row r="204" spans="1:21" x14ac:dyDescent="0.25">
      <c r="A204" s="90"/>
      <c r="B204" s="90"/>
      <c r="C204" s="90"/>
      <c r="D204" s="90"/>
      <c r="E204" s="90"/>
      <c r="F204" s="90"/>
      <c r="G204" s="90"/>
      <c r="H204" s="90"/>
      <c r="I204" s="90"/>
      <c r="J204" s="90"/>
      <c r="K204" s="90"/>
      <c r="L204" s="90"/>
      <c r="M204" s="90"/>
      <c r="N204" s="90"/>
      <c r="O204" s="90"/>
      <c r="P204" s="90"/>
      <c r="Q204" s="90"/>
      <c r="R204" s="90"/>
      <c r="S204" s="90"/>
      <c r="T204" s="90"/>
      <c r="U204" s="90"/>
    </row>
    <row r="205" spans="1:21" x14ac:dyDescent="0.25">
      <c r="A205" s="90"/>
      <c r="B205" s="90"/>
      <c r="C205" s="90"/>
      <c r="D205" s="90"/>
      <c r="E205" s="90"/>
      <c r="F205" s="90"/>
      <c r="G205" s="90"/>
      <c r="H205" s="90"/>
      <c r="I205" s="90"/>
      <c r="J205" s="90"/>
      <c r="K205" s="90"/>
      <c r="L205" s="90"/>
      <c r="M205" s="90"/>
      <c r="N205" s="90"/>
      <c r="O205" s="90"/>
      <c r="P205" s="90"/>
      <c r="Q205" s="90"/>
      <c r="R205" s="90"/>
      <c r="S205" s="90"/>
      <c r="T205" s="90"/>
      <c r="U205" s="90"/>
    </row>
    <row r="206" spans="1:21" x14ac:dyDescent="0.25">
      <c r="A206" s="90"/>
      <c r="B206" s="90"/>
      <c r="C206" s="90"/>
      <c r="D206" s="90"/>
      <c r="E206" s="90"/>
      <c r="F206" s="90"/>
      <c r="G206" s="90"/>
      <c r="H206" s="90"/>
      <c r="I206" s="90"/>
      <c r="J206" s="90"/>
      <c r="K206" s="90"/>
      <c r="L206" s="90"/>
      <c r="M206" s="90"/>
      <c r="N206" s="90"/>
      <c r="O206" s="90"/>
      <c r="P206" s="90"/>
      <c r="Q206" s="90"/>
      <c r="R206" s="90"/>
      <c r="S206" s="90"/>
      <c r="T206" s="90"/>
      <c r="U206" s="90"/>
    </row>
    <row r="207" spans="1:21" x14ac:dyDescent="0.25">
      <c r="A207" s="90"/>
      <c r="B207" s="90"/>
      <c r="C207" s="90"/>
      <c r="D207" s="90"/>
      <c r="E207" s="90"/>
      <c r="F207" s="90"/>
      <c r="G207" s="90"/>
      <c r="H207" s="90"/>
      <c r="I207" s="90"/>
      <c r="J207" s="90"/>
      <c r="K207" s="90"/>
      <c r="L207" s="90"/>
      <c r="M207" s="90"/>
      <c r="N207" s="90"/>
      <c r="O207" s="90"/>
      <c r="P207" s="90"/>
      <c r="Q207" s="90"/>
      <c r="R207" s="90"/>
      <c r="S207" s="90"/>
      <c r="T207" s="90"/>
      <c r="U207" s="90"/>
    </row>
    <row r="208" spans="1:21" x14ac:dyDescent="0.25">
      <c r="A208" s="90"/>
      <c r="B208" s="90"/>
      <c r="C208" s="90"/>
      <c r="D208" s="90"/>
      <c r="E208" s="90"/>
      <c r="F208" s="90"/>
      <c r="G208" s="90"/>
      <c r="H208" s="90"/>
      <c r="I208" s="90"/>
      <c r="J208" s="90"/>
      <c r="K208" s="90"/>
      <c r="L208" s="90"/>
      <c r="M208" s="90"/>
      <c r="N208" s="90"/>
      <c r="O208" s="90"/>
      <c r="P208" s="90"/>
      <c r="Q208" s="90"/>
      <c r="R208" s="90"/>
      <c r="S208" s="90"/>
      <c r="T208" s="90"/>
      <c r="U208" s="90"/>
    </row>
    <row r="209" spans="1:21" x14ac:dyDescent="0.25">
      <c r="A209" s="90"/>
      <c r="B209" s="90"/>
      <c r="C209" s="90"/>
      <c r="D209" s="90"/>
      <c r="E209" s="90"/>
      <c r="F209" s="90"/>
      <c r="G209" s="90"/>
      <c r="H209" s="90"/>
      <c r="I209" s="90"/>
      <c r="J209" s="90"/>
      <c r="K209" s="90"/>
      <c r="L209" s="90"/>
      <c r="M209" s="90"/>
      <c r="N209" s="90"/>
      <c r="O209" s="90"/>
      <c r="P209" s="90"/>
      <c r="Q209" s="90"/>
      <c r="R209" s="90"/>
      <c r="S209" s="90"/>
      <c r="T209" s="90"/>
      <c r="U209" s="90"/>
    </row>
    <row r="210" spans="1:21" x14ac:dyDescent="0.25">
      <c r="A210" s="90"/>
      <c r="B210" s="90"/>
      <c r="C210" s="90"/>
      <c r="D210" s="90"/>
      <c r="E210" s="90"/>
      <c r="F210" s="90"/>
      <c r="G210" s="90"/>
      <c r="H210" s="90"/>
      <c r="I210" s="90"/>
      <c r="J210" s="90"/>
      <c r="K210" s="90"/>
      <c r="L210" s="90"/>
      <c r="M210" s="90"/>
      <c r="N210" s="90"/>
      <c r="O210" s="90"/>
      <c r="P210" s="90"/>
      <c r="Q210" s="90"/>
      <c r="R210" s="90"/>
      <c r="S210" s="90"/>
      <c r="T210" s="90"/>
      <c r="U210" s="90"/>
    </row>
    <row r="211" spans="1:21" x14ac:dyDescent="0.25">
      <c r="A211" s="90"/>
      <c r="B211" s="90"/>
      <c r="C211" s="90"/>
      <c r="D211" s="90"/>
      <c r="E211" s="90"/>
      <c r="F211" s="90"/>
      <c r="G211" s="90"/>
      <c r="H211" s="90"/>
      <c r="I211" s="90"/>
      <c r="J211" s="90"/>
      <c r="K211" s="90"/>
      <c r="L211" s="90"/>
      <c r="M211" s="90"/>
      <c r="N211" s="90"/>
      <c r="O211" s="90"/>
      <c r="P211" s="90"/>
      <c r="Q211" s="90"/>
      <c r="R211" s="90"/>
      <c r="S211" s="90"/>
      <c r="T211" s="90"/>
      <c r="U211" s="90"/>
    </row>
    <row r="212" spans="1:21" x14ac:dyDescent="0.25">
      <c r="A212" s="90"/>
      <c r="B212" s="90"/>
      <c r="C212" s="90"/>
      <c r="D212" s="90"/>
      <c r="E212" s="90"/>
      <c r="F212" s="90"/>
      <c r="G212" s="90"/>
      <c r="H212" s="90"/>
      <c r="I212" s="90"/>
      <c r="J212" s="90"/>
      <c r="K212" s="90"/>
      <c r="L212" s="90"/>
      <c r="M212" s="90"/>
      <c r="N212" s="90"/>
      <c r="O212" s="90"/>
      <c r="P212" s="90"/>
      <c r="Q212" s="90"/>
      <c r="R212" s="90"/>
      <c r="S212" s="90"/>
      <c r="T212" s="90"/>
      <c r="U212" s="90"/>
    </row>
    <row r="213" spans="1:21" x14ac:dyDescent="0.25">
      <c r="A213" s="90"/>
      <c r="B213" s="90"/>
      <c r="C213" s="90"/>
      <c r="D213" s="90"/>
      <c r="E213" s="90"/>
      <c r="F213" s="90"/>
      <c r="G213" s="90"/>
      <c r="H213" s="90"/>
      <c r="I213" s="90"/>
      <c r="J213" s="90"/>
      <c r="K213" s="90"/>
      <c r="L213" s="90"/>
      <c r="M213" s="90"/>
      <c r="N213" s="90"/>
      <c r="O213" s="90"/>
      <c r="P213" s="90"/>
      <c r="Q213" s="90"/>
      <c r="R213" s="90"/>
      <c r="S213" s="90"/>
      <c r="T213" s="90"/>
      <c r="U213" s="90"/>
    </row>
    <row r="214" spans="1:21" x14ac:dyDescent="0.25">
      <c r="A214" s="90"/>
      <c r="B214" s="90"/>
      <c r="C214" s="90"/>
      <c r="D214" s="90"/>
      <c r="E214" s="90"/>
      <c r="F214" s="90"/>
      <c r="G214" s="90"/>
      <c r="H214" s="90"/>
      <c r="I214" s="90"/>
      <c r="J214" s="90"/>
      <c r="K214" s="90"/>
      <c r="L214" s="90"/>
      <c r="M214" s="90"/>
      <c r="N214" s="90"/>
      <c r="O214" s="90"/>
      <c r="P214" s="90"/>
      <c r="Q214" s="90"/>
      <c r="R214" s="90"/>
      <c r="S214" s="90"/>
      <c r="T214" s="90"/>
      <c r="U214" s="90"/>
    </row>
    <row r="215" spans="1:21" x14ac:dyDescent="0.25">
      <c r="A215" s="90"/>
      <c r="B215" s="90"/>
      <c r="C215" s="90"/>
      <c r="D215" s="90"/>
      <c r="E215" s="90"/>
      <c r="F215" s="90"/>
      <c r="G215" s="90"/>
      <c r="H215" s="90"/>
      <c r="I215" s="90"/>
      <c r="J215" s="90"/>
      <c r="K215" s="90"/>
      <c r="L215" s="90"/>
      <c r="M215" s="90"/>
      <c r="N215" s="90"/>
      <c r="O215" s="90"/>
      <c r="P215" s="90"/>
      <c r="Q215" s="90"/>
      <c r="R215" s="90"/>
      <c r="S215" s="90"/>
      <c r="T215" s="90"/>
      <c r="U215" s="90"/>
    </row>
    <row r="216" spans="1:21" x14ac:dyDescent="0.25">
      <c r="A216" s="90"/>
      <c r="B216" s="90"/>
      <c r="C216" s="90"/>
      <c r="D216" s="90"/>
      <c r="E216" s="90"/>
      <c r="F216" s="90"/>
      <c r="G216" s="90"/>
      <c r="H216" s="90"/>
      <c r="I216" s="90"/>
      <c r="J216" s="90"/>
      <c r="K216" s="90"/>
      <c r="L216" s="90"/>
      <c r="M216" s="90"/>
      <c r="N216" s="90"/>
      <c r="O216" s="90"/>
      <c r="P216" s="90"/>
      <c r="Q216" s="90"/>
      <c r="R216" s="90"/>
      <c r="S216" s="90"/>
      <c r="T216" s="90"/>
      <c r="U216" s="90"/>
    </row>
    <row r="217" spans="1:21" x14ac:dyDescent="0.25">
      <c r="A217" s="90"/>
      <c r="B217" s="90"/>
      <c r="C217" s="90"/>
      <c r="D217" s="90"/>
      <c r="E217" s="90"/>
      <c r="F217" s="90"/>
      <c r="G217" s="90"/>
      <c r="H217" s="90"/>
      <c r="I217" s="90"/>
      <c r="J217" s="90"/>
      <c r="K217" s="90"/>
      <c r="L217" s="90"/>
      <c r="M217" s="90"/>
      <c r="N217" s="90"/>
      <c r="O217" s="90"/>
      <c r="P217" s="90"/>
      <c r="Q217" s="90"/>
      <c r="R217" s="90"/>
      <c r="S217" s="90"/>
      <c r="T217" s="90"/>
      <c r="U217" s="90"/>
    </row>
    <row r="218" spans="1:21" x14ac:dyDescent="0.25">
      <c r="A218" s="90"/>
      <c r="B218" s="90"/>
      <c r="C218" s="90"/>
      <c r="D218" s="90"/>
      <c r="E218" s="90"/>
      <c r="F218" s="90"/>
      <c r="G218" s="90"/>
      <c r="H218" s="90"/>
      <c r="I218" s="90"/>
      <c r="J218" s="90"/>
      <c r="K218" s="90"/>
      <c r="L218" s="90"/>
      <c r="M218" s="90"/>
      <c r="N218" s="90"/>
      <c r="O218" s="90"/>
      <c r="P218" s="90"/>
      <c r="Q218" s="90"/>
      <c r="R218" s="90"/>
      <c r="S218" s="90"/>
      <c r="T218" s="90"/>
      <c r="U218" s="90"/>
    </row>
    <row r="219" spans="1:21" x14ac:dyDescent="0.25">
      <c r="A219" s="90"/>
      <c r="B219" s="90"/>
      <c r="C219" s="90"/>
      <c r="D219" s="90"/>
      <c r="E219" s="90"/>
      <c r="F219" s="90"/>
      <c r="G219" s="90"/>
      <c r="H219" s="90"/>
      <c r="I219" s="90"/>
      <c r="J219" s="90"/>
      <c r="K219" s="90"/>
      <c r="L219" s="90"/>
      <c r="M219" s="90"/>
      <c r="N219" s="90"/>
      <c r="O219" s="90"/>
      <c r="P219" s="90"/>
      <c r="Q219" s="90"/>
      <c r="R219" s="90"/>
      <c r="S219" s="90"/>
      <c r="T219" s="90"/>
      <c r="U219" s="90"/>
    </row>
    <row r="220" spans="1:21" x14ac:dyDescent="0.25">
      <c r="A220" s="90"/>
      <c r="B220" s="90"/>
      <c r="C220" s="90"/>
      <c r="D220" s="90"/>
      <c r="E220" s="90"/>
      <c r="F220" s="90"/>
      <c r="G220" s="90"/>
      <c r="H220" s="90"/>
      <c r="I220" s="90"/>
      <c r="J220" s="90"/>
      <c r="K220" s="90"/>
      <c r="L220" s="90"/>
      <c r="M220" s="90"/>
      <c r="N220" s="90"/>
      <c r="O220" s="90"/>
      <c r="P220" s="90"/>
      <c r="Q220" s="90"/>
      <c r="R220" s="90"/>
      <c r="S220" s="90"/>
      <c r="T220" s="90"/>
      <c r="U220" s="90"/>
    </row>
    <row r="221" spans="1:21" x14ac:dyDescent="0.25">
      <c r="A221" s="90"/>
      <c r="B221" s="90"/>
      <c r="C221" s="90"/>
      <c r="D221" s="90"/>
      <c r="E221" s="90"/>
      <c r="F221" s="90"/>
      <c r="G221" s="90"/>
      <c r="H221" s="90"/>
      <c r="I221" s="90"/>
      <c r="J221" s="90"/>
      <c r="K221" s="90"/>
      <c r="L221" s="90"/>
      <c r="M221" s="90"/>
      <c r="N221" s="90"/>
      <c r="O221" s="90"/>
      <c r="P221" s="90"/>
      <c r="Q221" s="90"/>
      <c r="R221" s="90"/>
      <c r="S221" s="90"/>
      <c r="T221" s="90"/>
      <c r="U221" s="90"/>
    </row>
    <row r="222" spans="1:21" x14ac:dyDescent="0.25">
      <c r="A222" s="90"/>
      <c r="B222" s="90"/>
      <c r="C222" s="90"/>
      <c r="D222" s="90"/>
      <c r="E222" s="90"/>
      <c r="F222" s="90"/>
      <c r="G222" s="90"/>
      <c r="H222" s="90"/>
      <c r="I222" s="90"/>
      <c r="J222" s="90"/>
      <c r="K222" s="90"/>
      <c r="L222" s="90"/>
      <c r="M222" s="90"/>
      <c r="N222" s="90"/>
      <c r="O222" s="90"/>
      <c r="P222" s="90"/>
      <c r="Q222" s="90"/>
      <c r="R222" s="90"/>
      <c r="S222" s="90"/>
      <c r="T222" s="90"/>
      <c r="U222" s="90"/>
    </row>
    <row r="223" spans="1:21" x14ac:dyDescent="0.25">
      <c r="A223" s="90"/>
      <c r="B223" s="90"/>
      <c r="C223" s="90"/>
      <c r="D223" s="90"/>
      <c r="E223" s="90"/>
      <c r="F223" s="90"/>
      <c r="G223" s="90"/>
      <c r="H223" s="90"/>
      <c r="I223" s="90"/>
      <c r="J223" s="90"/>
      <c r="K223" s="90"/>
      <c r="L223" s="90"/>
      <c r="M223" s="90"/>
      <c r="N223" s="90"/>
      <c r="O223" s="90"/>
      <c r="P223" s="90"/>
      <c r="Q223" s="90"/>
      <c r="R223" s="90"/>
      <c r="S223" s="90"/>
      <c r="T223" s="90"/>
      <c r="U223" s="90"/>
    </row>
    <row r="224" spans="1:21" x14ac:dyDescent="0.25">
      <c r="A224" s="90"/>
      <c r="B224" s="90"/>
      <c r="C224" s="90"/>
      <c r="D224" s="90"/>
      <c r="E224" s="90"/>
      <c r="F224" s="90"/>
      <c r="G224" s="90"/>
      <c r="H224" s="90"/>
      <c r="I224" s="90"/>
      <c r="J224" s="90"/>
      <c r="K224" s="90"/>
      <c r="L224" s="90"/>
      <c r="M224" s="90"/>
      <c r="N224" s="90"/>
      <c r="O224" s="90"/>
      <c r="P224" s="90"/>
      <c r="Q224" s="90"/>
      <c r="R224" s="90"/>
      <c r="S224" s="90"/>
      <c r="T224" s="90"/>
      <c r="U224" s="90"/>
    </row>
    <row r="225" spans="1:21" x14ac:dyDescent="0.25">
      <c r="A225" s="90"/>
      <c r="B225" s="90"/>
      <c r="C225" s="90"/>
      <c r="D225" s="90"/>
      <c r="E225" s="90"/>
      <c r="F225" s="90"/>
      <c r="G225" s="90"/>
      <c r="H225" s="90"/>
      <c r="I225" s="90"/>
      <c r="J225" s="90"/>
      <c r="K225" s="90"/>
      <c r="L225" s="90"/>
      <c r="M225" s="90"/>
      <c r="N225" s="90"/>
      <c r="O225" s="90"/>
      <c r="P225" s="90"/>
      <c r="Q225" s="90"/>
      <c r="R225" s="90"/>
      <c r="S225" s="90"/>
      <c r="T225" s="90"/>
      <c r="U225" s="90"/>
    </row>
    <row r="226" spans="1:21" x14ac:dyDescent="0.25">
      <c r="A226" s="90"/>
      <c r="B226" s="90"/>
      <c r="C226" s="90"/>
      <c r="D226" s="90"/>
      <c r="E226" s="90"/>
      <c r="F226" s="90"/>
      <c r="G226" s="90"/>
      <c r="H226" s="90"/>
      <c r="I226" s="90"/>
      <c r="J226" s="90"/>
      <c r="K226" s="90"/>
      <c r="L226" s="90"/>
      <c r="M226" s="90"/>
      <c r="N226" s="90"/>
      <c r="O226" s="90"/>
      <c r="P226" s="90"/>
      <c r="Q226" s="90"/>
      <c r="R226" s="90"/>
      <c r="S226" s="90"/>
      <c r="T226" s="90"/>
      <c r="U226" s="90"/>
    </row>
    <row r="227" spans="1:21" x14ac:dyDescent="0.25">
      <c r="A227" s="90"/>
      <c r="B227" s="90"/>
      <c r="C227" s="90"/>
      <c r="D227" s="90"/>
      <c r="E227" s="90"/>
      <c r="F227" s="90"/>
      <c r="G227" s="90"/>
      <c r="H227" s="90"/>
      <c r="I227" s="90"/>
      <c r="J227" s="90"/>
      <c r="K227" s="90"/>
      <c r="L227" s="90"/>
      <c r="M227" s="90"/>
      <c r="N227" s="90"/>
      <c r="O227" s="90"/>
      <c r="P227" s="90"/>
      <c r="Q227" s="90"/>
      <c r="R227" s="90"/>
      <c r="S227" s="90"/>
      <c r="T227" s="90"/>
      <c r="U227" s="90"/>
    </row>
    <row r="228" spans="1:21" x14ac:dyDescent="0.25">
      <c r="A228" s="90"/>
      <c r="B228" s="90"/>
      <c r="C228" s="90"/>
      <c r="D228" s="90"/>
      <c r="E228" s="90"/>
      <c r="F228" s="90"/>
      <c r="G228" s="90"/>
      <c r="H228" s="90"/>
      <c r="I228" s="90"/>
      <c r="J228" s="90"/>
      <c r="K228" s="90"/>
      <c r="L228" s="90"/>
      <c r="M228" s="90"/>
      <c r="N228" s="90"/>
      <c r="O228" s="90"/>
      <c r="P228" s="90"/>
      <c r="Q228" s="90"/>
      <c r="R228" s="90"/>
      <c r="S228" s="90"/>
      <c r="T228" s="90"/>
      <c r="U228" s="90"/>
    </row>
    <row r="229" spans="1:21" x14ac:dyDescent="0.25">
      <c r="A229" s="90"/>
      <c r="B229" s="90"/>
      <c r="C229" s="90"/>
      <c r="D229" s="90"/>
      <c r="E229" s="90"/>
      <c r="F229" s="90"/>
      <c r="G229" s="90"/>
      <c r="H229" s="90"/>
      <c r="I229" s="90"/>
      <c r="J229" s="90"/>
      <c r="K229" s="90"/>
      <c r="L229" s="90"/>
      <c r="M229" s="90"/>
      <c r="N229" s="90"/>
      <c r="O229" s="90"/>
      <c r="P229" s="90"/>
      <c r="Q229" s="90"/>
      <c r="R229" s="90"/>
      <c r="S229" s="90"/>
      <c r="T229" s="90"/>
      <c r="U229" s="90"/>
    </row>
    <row r="230" spans="1:21" x14ac:dyDescent="0.25">
      <c r="A230" s="90"/>
      <c r="B230" s="90"/>
      <c r="C230" s="90"/>
      <c r="D230" s="90"/>
      <c r="E230" s="90"/>
      <c r="F230" s="90"/>
      <c r="G230" s="90"/>
      <c r="H230" s="90"/>
      <c r="I230" s="90"/>
      <c r="J230" s="90"/>
      <c r="K230" s="90"/>
      <c r="L230" s="90"/>
      <c r="M230" s="90"/>
      <c r="N230" s="90"/>
      <c r="O230" s="90"/>
      <c r="P230" s="90"/>
      <c r="Q230" s="90"/>
      <c r="R230" s="90"/>
      <c r="S230" s="90"/>
      <c r="T230" s="90"/>
      <c r="U230" s="90"/>
    </row>
    <row r="231" spans="1:21" x14ac:dyDescent="0.25">
      <c r="A231" s="90"/>
      <c r="B231" s="90"/>
      <c r="C231" s="90"/>
      <c r="D231" s="90"/>
      <c r="E231" s="90"/>
      <c r="F231" s="90"/>
      <c r="G231" s="90"/>
      <c r="H231" s="90"/>
      <c r="I231" s="90"/>
      <c r="J231" s="90"/>
      <c r="K231" s="90"/>
      <c r="L231" s="90"/>
      <c r="M231" s="90"/>
      <c r="N231" s="90"/>
      <c r="O231" s="90"/>
      <c r="P231" s="90"/>
      <c r="Q231" s="90"/>
      <c r="R231" s="90"/>
      <c r="S231" s="90"/>
      <c r="T231" s="90"/>
      <c r="U231" s="90"/>
    </row>
    <row r="232" spans="1:21" x14ac:dyDescent="0.25">
      <c r="A232" s="90"/>
      <c r="B232" s="90"/>
      <c r="C232" s="90"/>
      <c r="D232" s="90"/>
      <c r="E232" s="90"/>
      <c r="F232" s="90"/>
      <c r="G232" s="90"/>
      <c r="H232" s="90"/>
      <c r="I232" s="90"/>
      <c r="J232" s="90"/>
      <c r="K232" s="90"/>
      <c r="L232" s="90"/>
      <c r="M232" s="90"/>
      <c r="N232" s="90"/>
      <c r="O232" s="90"/>
      <c r="P232" s="90"/>
      <c r="Q232" s="90"/>
      <c r="R232" s="90"/>
      <c r="S232" s="90"/>
      <c r="T232" s="90"/>
      <c r="U232" s="90"/>
    </row>
    <row r="233" spans="1:21" x14ac:dyDescent="0.25">
      <c r="A233" s="90"/>
      <c r="B233" s="90"/>
      <c r="C233" s="90"/>
      <c r="D233" s="90"/>
      <c r="E233" s="90"/>
      <c r="F233" s="90"/>
      <c r="G233" s="90"/>
      <c r="H233" s="90"/>
      <c r="I233" s="90"/>
      <c r="J233" s="90"/>
      <c r="K233" s="90"/>
      <c r="L233" s="90"/>
      <c r="M233" s="90"/>
      <c r="N233" s="90"/>
      <c r="O233" s="90"/>
      <c r="P233" s="90"/>
      <c r="Q233" s="90"/>
      <c r="R233" s="90"/>
      <c r="S233" s="90"/>
      <c r="T233" s="90"/>
      <c r="U233" s="90"/>
    </row>
    <row r="234" spans="1:21" x14ac:dyDescent="0.25">
      <c r="A234" s="90"/>
      <c r="B234" s="90"/>
      <c r="C234" s="90"/>
      <c r="D234" s="90"/>
      <c r="E234" s="90"/>
      <c r="F234" s="90"/>
      <c r="G234" s="90"/>
      <c r="H234" s="90"/>
      <c r="I234" s="90"/>
      <c r="J234" s="90"/>
      <c r="K234" s="90"/>
      <c r="L234" s="90"/>
      <c r="M234" s="90"/>
      <c r="N234" s="90"/>
      <c r="O234" s="90"/>
      <c r="P234" s="90"/>
      <c r="Q234" s="90"/>
      <c r="R234" s="90"/>
      <c r="S234" s="90"/>
      <c r="T234" s="90"/>
      <c r="U234" s="90"/>
    </row>
    <row r="235" spans="1:21" x14ac:dyDescent="0.25">
      <c r="A235" s="90"/>
      <c r="B235" s="90"/>
      <c r="C235" s="90"/>
      <c r="D235" s="90"/>
      <c r="E235" s="90"/>
      <c r="F235" s="90"/>
      <c r="G235" s="90"/>
      <c r="H235" s="90"/>
      <c r="I235" s="90"/>
      <c r="J235" s="90"/>
      <c r="K235" s="90"/>
      <c r="L235" s="90"/>
      <c r="M235" s="90"/>
      <c r="N235" s="90"/>
      <c r="O235" s="90"/>
      <c r="P235" s="90"/>
      <c r="Q235" s="90"/>
      <c r="R235" s="90"/>
      <c r="S235" s="90"/>
      <c r="T235" s="90"/>
      <c r="U235" s="90"/>
    </row>
    <row r="236" spans="1:21" x14ac:dyDescent="0.25">
      <c r="A236" s="90"/>
      <c r="B236" s="90"/>
      <c r="C236" s="90"/>
      <c r="D236" s="90"/>
      <c r="E236" s="90"/>
      <c r="F236" s="90"/>
      <c r="G236" s="90"/>
      <c r="H236" s="90"/>
      <c r="I236" s="90"/>
      <c r="J236" s="90"/>
      <c r="K236" s="90"/>
      <c r="L236" s="90"/>
      <c r="M236" s="90"/>
      <c r="N236" s="90"/>
      <c r="O236" s="90"/>
      <c r="P236" s="90"/>
      <c r="Q236" s="90"/>
      <c r="R236" s="90"/>
      <c r="S236" s="90"/>
      <c r="T236" s="90"/>
      <c r="U236" s="90"/>
    </row>
    <row r="237" spans="1:21" x14ac:dyDescent="0.25">
      <c r="A237" s="90"/>
      <c r="B237" s="90"/>
      <c r="C237" s="90"/>
      <c r="D237" s="90"/>
      <c r="E237" s="90"/>
      <c r="F237" s="90"/>
      <c r="G237" s="90"/>
      <c r="H237" s="90"/>
      <c r="I237" s="90"/>
      <c r="J237" s="90"/>
      <c r="K237" s="90"/>
      <c r="L237" s="90"/>
      <c r="M237" s="90"/>
      <c r="N237" s="90"/>
      <c r="O237" s="90"/>
      <c r="P237" s="90"/>
      <c r="Q237" s="90"/>
      <c r="R237" s="90"/>
      <c r="S237" s="90"/>
      <c r="T237" s="90"/>
      <c r="U237" s="90"/>
    </row>
    <row r="238" spans="1:21" x14ac:dyDescent="0.25">
      <c r="A238" s="90"/>
      <c r="B238" s="90"/>
      <c r="C238" s="90"/>
      <c r="D238" s="90"/>
      <c r="E238" s="90"/>
      <c r="F238" s="90"/>
      <c r="G238" s="90"/>
      <c r="H238" s="90"/>
      <c r="I238" s="90"/>
      <c r="J238" s="90"/>
      <c r="K238" s="90"/>
      <c r="L238" s="90"/>
      <c r="M238" s="90"/>
      <c r="N238" s="90"/>
      <c r="O238" s="90"/>
      <c r="P238" s="90"/>
      <c r="Q238" s="90"/>
      <c r="R238" s="90"/>
      <c r="S238" s="90"/>
      <c r="T238" s="90"/>
      <c r="U238" s="90"/>
    </row>
    <row r="239" spans="1:21" x14ac:dyDescent="0.25">
      <c r="A239" s="90"/>
      <c r="B239" s="90"/>
      <c r="C239" s="90"/>
      <c r="D239" s="90"/>
      <c r="E239" s="90"/>
      <c r="F239" s="90"/>
      <c r="G239" s="90"/>
      <c r="H239" s="90"/>
      <c r="I239" s="90"/>
      <c r="J239" s="90"/>
      <c r="K239" s="90"/>
      <c r="L239" s="90"/>
      <c r="M239" s="90"/>
      <c r="N239" s="90"/>
      <c r="O239" s="90"/>
      <c r="P239" s="90"/>
      <c r="Q239" s="90"/>
      <c r="R239" s="90"/>
      <c r="S239" s="90"/>
      <c r="T239" s="90"/>
      <c r="U239" s="90"/>
    </row>
    <row r="240" spans="1:21" x14ac:dyDescent="0.25">
      <c r="A240" s="90"/>
      <c r="B240" s="90"/>
      <c r="C240" s="90"/>
      <c r="D240" s="90"/>
      <c r="E240" s="90"/>
      <c r="F240" s="90"/>
      <c r="G240" s="90"/>
      <c r="H240" s="90"/>
      <c r="I240" s="90"/>
      <c r="J240" s="90"/>
      <c r="K240" s="90"/>
      <c r="L240" s="90"/>
      <c r="M240" s="90"/>
      <c r="N240" s="90"/>
      <c r="O240" s="90"/>
      <c r="P240" s="90"/>
      <c r="Q240" s="90"/>
      <c r="R240" s="90"/>
      <c r="S240" s="90"/>
      <c r="T240" s="90"/>
      <c r="U240" s="90"/>
    </row>
    <row r="241" spans="1:21" x14ac:dyDescent="0.25">
      <c r="A241" s="90"/>
      <c r="B241" s="90"/>
      <c r="C241" s="90"/>
      <c r="D241" s="90"/>
      <c r="E241" s="90"/>
      <c r="F241" s="90"/>
      <c r="G241" s="90"/>
      <c r="H241" s="90"/>
      <c r="I241" s="90"/>
      <c r="J241" s="90"/>
      <c r="K241" s="90"/>
      <c r="L241" s="90"/>
      <c r="M241" s="90"/>
      <c r="N241" s="90"/>
      <c r="O241" s="90"/>
      <c r="P241" s="90"/>
      <c r="Q241" s="90"/>
      <c r="R241" s="90"/>
      <c r="S241" s="90"/>
      <c r="T241" s="90"/>
      <c r="U241" s="90"/>
    </row>
    <row r="242" spans="1:21" x14ac:dyDescent="0.25">
      <c r="A242" s="90"/>
      <c r="B242" s="90"/>
      <c r="C242" s="90"/>
      <c r="D242" s="90"/>
      <c r="E242" s="90"/>
      <c r="F242" s="90"/>
      <c r="G242" s="90"/>
      <c r="H242" s="90"/>
      <c r="I242" s="90"/>
      <c r="J242" s="90"/>
      <c r="K242" s="90"/>
      <c r="L242" s="90"/>
      <c r="M242" s="90"/>
      <c r="N242" s="90"/>
      <c r="O242" s="90"/>
      <c r="P242" s="90"/>
      <c r="Q242" s="90"/>
      <c r="R242" s="90"/>
      <c r="S242" s="90"/>
      <c r="T242" s="90"/>
      <c r="U242" s="90"/>
    </row>
    <row r="243" spans="1:21" x14ac:dyDescent="0.25">
      <c r="A243" s="90"/>
      <c r="B243" s="90"/>
      <c r="C243" s="90"/>
      <c r="D243" s="90"/>
      <c r="E243" s="90"/>
      <c r="F243" s="90"/>
      <c r="G243" s="90"/>
      <c r="H243" s="90"/>
      <c r="I243" s="90"/>
      <c r="J243" s="90"/>
      <c r="K243" s="90"/>
      <c r="L243" s="90"/>
      <c r="M243" s="90"/>
      <c r="N243" s="90"/>
      <c r="O243" s="90"/>
      <c r="P243" s="90"/>
      <c r="Q243" s="90"/>
      <c r="R243" s="90"/>
      <c r="S243" s="90"/>
      <c r="T243" s="90"/>
      <c r="U243" s="90"/>
    </row>
    <row r="244" spans="1:21" x14ac:dyDescent="0.25">
      <c r="A244" s="90"/>
      <c r="B244" s="90"/>
      <c r="C244" s="90"/>
      <c r="D244" s="90"/>
      <c r="E244" s="90"/>
      <c r="F244" s="90"/>
      <c r="G244" s="90"/>
      <c r="H244" s="90"/>
      <c r="I244" s="90"/>
      <c r="J244" s="90"/>
      <c r="K244" s="90"/>
      <c r="L244" s="90"/>
      <c r="M244" s="90"/>
      <c r="N244" s="90"/>
      <c r="O244" s="90"/>
      <c r="P244" s="90"/>
      <c r="Q244" s="90"/>
      <c r="R244" s="90"/>
      <c r="S244" s="90"/>
      <c r="T244" s="90"/>
      <c r="U244" s="90"/>
    </row>
    <row r="245" spans="1:21" x14ac:dyDescent="0.25">
      <c r="A245" s="90"/>
      <c r="B245" s="90"/>
      <c r="C245" s="90"/>
      <c r="D245" s="90"/>
      <c r="E245" s="90"/>
      <c r="F245" s="90"/>
      <c r="G245" s="90"/>
      <c r="H245" s="90"/>
      <c r="I245" s="90"/>
      <c r="J245" s="90"/>
      <c r="K245" s="90"/>
      <c r="L245" s="90"/>
      <c r="M245" s="90"/>
      <c r="N245" s="90"/>
      <c r="O245" s="90"/>
      <c r="P245" s="90"/>
      <c r="Q245" s="90"/>
      <c r="R245" s="90"/>
      <c r="S245" s="90"/>
      <c r="T245" s="90"/>
      <c r="U245" s="90"/>
    </row>
    <row r="246" spans="1:21" x14ac:dyDescent="0.25">
      <c r="A246" s="90"/>
      <c r="B246" s="90"/>
      <c r="C246" s="90"/>
      <c r="D246" s="90"/>
      <c r="E246" s="90"/>
      <c r="F246" s="90"/>
      <c r="G246" s="90"/>
      <c r="H246" s="90"/>
      <c r="I246" s="90"/>
      <c r="J246" s="90"/>
      <c r="K246" s="90"/>
      <c r="L246" s="90"/>
      <c r="M246" s="90"/>
      <c r="N246" s="90"/>
      <c r="O246" s="90"/>
      <c r="P246" s="90"/>
      <c r="Q246" s="90"/>
      <c r="R246" s="90"/>
      <c r="S246" s="90"/>
      <c r="T246" s="90"/>
      <c r="U246" s="90"/>
    </row>
    <row r="247" spans="1:21" x14ac:dyDescent="0.25">
      <c r="A247" s="90"/>
      <c r="B247" s="90"/>
      <c r="C247" s="90"/>
      <c r="D247" s="90"/>
      <c r="E247" s="90"/>
      <c r="F247" s="90"/>
      <c r="G247" s="90"/>
      <c r="H247" s="90"/>
      <c r="I247" s="90"/>
      <c r="J247" s="90"/>
      <c r="K247" s="90"/>
      <c r="L247" s="90"/>
      <c r="M247" s="90"/>
      <c r="N247" s="90"/>
      <c r="O247" s="90"/>
      <c r="P247" s="90"/>
      <c r="Q247" s="90"/>
      <c r="R247" s="90"/>
      <c r="S247" s="90"/>
      <c r="T247" s="90"/>
      <c r="U247" s="90"/>
    </row>
    <row r="248" spans="1:21" x14ac:dyDescent="0.25">
      <c r="A248" s="90"/>
      <c r="B248" s="90"/>
      <c r="C248" s="90"/>
      <c r="D248" s="90"/>
      <c r="E248" s="90"/>
      <c r="F248" s="90"/>
      <c r="G248" s="90"/>
      <c r="H248" s="90"/>
      <c r="I248" s="90"/>
      <c r="J248" s="90"/>
      <c r="K248" s="90"/>
      <c r="L248" s="90"/>
      <c r="M248" s="90"/>
      <c r="N248" s="90"/>
      <c r="O248" s="90"/>
      <c r="P248" s="90"/>
      <c r="Q248" s="90"/>
      <c r="R248" s="90"/>
      <c r="S248" s="90"/>
      <c r="T248" s="90"/>
      <c r="U248" s="90"/>
    </row>
    <row r="249" spans="1:21" x14ac:dyDescent="0.25">
      <c r="A249" s="90"/>
      <c r="B249" s="90"/>
      <c r="C249" s="90"/>
      <c r="D249" s="90"/>
      <c r="E249" s="90"/>
      <c r="F249" s="90"/>
      <c r="G249" s="90"/>
      <c r="H249" s="90"/>
      <c r="I249" s="90"/>
      <c r="J249" s="90"/>
      <c r="K249" s="90"/>
      <c r="L249" s="90"/>
      <c r="M249" s="90"/>
      <c r="N249" s="90"/>
      <c r="O249" s="90"/>
      <c r="P249" s="90"/>
      <c r="Q249" s="90"/>
      <c r="R249" s="90"/>
      <c r="S249" s="90"/>
      <c r="T249" s="90"/>
      <c r="U249" s="90"/>
    </row>
    <row r="250" spans="1:21" x14ac:dyDescent="0.25">
      <c r="A250" s="90"/>
      <c r="B250" s="90"/>
      <c r="C250" s="90"/>
      <c r="D250" s="90"/>
      <c r="E250" s="90"/>
      <c r="F250" s="90"/>
      <c r="G250" s="90"/>
      <c r="H250" s="90"/>
      <c r="I250" s="90"/>
      <c r="J250" s="90"/>
      <c r="K250" s="90"/>
      <c r="L250" s="90"/>
      <c r="M250" s="90"/>
      <c r="N250" s="90"/>
      <c r="O250" s="90"/>
      <c r="P250" s="90"/>
      <c r="Q250" s="90"/>
      <c r="R250" s="90"/>
      <c r="S250" s="90"/>
      <c r="T250" s="90"/>
      <c r="U250" s="90"/>
    </row>
    <row r="251" spans="1:21" x14ac:dyDescent="0.25">
      <c r="A251" s="90"/>
      <c r="B251" s="90"/>
      <c r="C251" s="90"/>
      <c r="D251" s="90"/>
      <c r="E251" s="90"/>
      <c r="F251" s="90"/>
      <c r="G251" s="90"/>
      <c r="H251" s="90"/>
      <c r="I251" s="90"/>
      <c r="J251" s="90"/>
      <c r="K251" s="90"/>
      <c r="L251" s="90"/>
      <c r="M251" s="90"/>
      <c r="N251" s="90"/>
      <c r="O251" s="90"/>
      <c r="P251" s="90"/>
      <c r="Q251" s="90"/>
      <c r="R251" s="90"/>
      <c r="S251" s="90"/>
      <c r="T251" s="90"/>
      <c r="U251" s="90"/>
    </row>
    <row r="252" spans="1:21" x14ac:dyDescent="0.25">
      <c r="A252" s="90"/>
      <c r="B252" s="90"/>
      <c r="C252" s="90"/>
      <c r="D252" s="90"/>
      <c r="E252" s="90"/>
      <c r="F252" s="90"/>
      <c r="G252" s="90"/>
      <c r="H252" s="90"/>
      <c r="I252" s="90"/>
      <c r="J252" s="90"/>
      <c r="K252" s="90"/>
      <c r="L252" s="90"/>
      <c r="M252" s="90"/>
      <c r="N252" s="90"/>
      <c r="O252" s="90"/>
      <c r="P252" s="90"/>
      <c r="Q252" s="90"/>
      <c r="R252" s="90"/>
      <c r="S252" s="90"/>
      <c r="T252" s="90"/>
      <c r="U252" s="90"/>
    </row>
    <row r="253" spans="1:21" x14ac:dyDescent="0.25">
      <c r="A253" s="90"/>
      <c r="B253" s="90"/>
      <c r="C253" s="90"/>
      <c r="D253" s="90"/>
      <c r="E253" s="90"/>
      <c r="F253" s="90"/>
      <c r="G253" s="90"/>
      <c r="H253" s="90"/>
      <c r="I253" s="90"/>
      <c r="J253" s="90"/>
      <c r="K253" s="90"/>
      <c r="L253" s="90"/>
      <c r="M253" s="90"/>
      <c r="N253" s="90"/>
      <c r="O253" s="90"/>
      <c r="P253" s="90"/>
      <c r="Q253" s="90"/>
      <c r="R253" s="90"/>
      <c r="S253" s="90"/>
      <c r="T253" s="90"/>
      <c r="U253" s="90"/>
    </row>
    <row r="254" spans="1:21" x14ac:dyDescent="0.25">
      <c r="A254" s="90"/>
      <c r="B254" s="90"/>
      <c r="C254" s="90"/>
      <c r="D254" s="90"/>
      <c r="E254" s="90"/>
      <c r="F254" s="90"/>
      <c r="G254" s="90"/>
      <c r="H254" s="90"/>
      <c r="I254" s="90"/>
      <c r="J254" s="90"/>
      <c r="K254" s="90"/>
      <c r="L254" s="90"/>
      <c r="M254" s="90"/>
      <c r="N254" s="90"/>
      <c r="O254" s="90"/>
      <c r="P254" s="90"/>
      <c r="Q254" s="90"/>
      <c r="R254" s="90"/>
      <c r="S254" s="90"/>
      <c r="T254" s="90"/>
      <c r="U254" s="90"/>
    </row>
    <row r="255" spans="1:21" x14ac:dyDescent="0.25">
      <c r="A255" s="90"/>
      <c r="B255" s="90"/>
      <c r="C255" s="90"/>
      <c r="D255" s="90"/>
      <c r="E255" s="90"/>
      <c r="F255" s="90"/>
      <c r="G255" s="90"/>
      <c r="H255" s="90"/>
      <c r="I255" s="90"/>
      <c r="J255" s="90"/>
      <c r="K255" s="90"/>
      <c r="L255" s="90"/>
      <c r="M255" s="90"/>
      <c r="N255" s="90"/>
      <c r="O255" s="90"/>
      <c r="P255" s="90"/>
      <c r="Q255" s="90"/>
      <c r="R255" s="90"/>
      <c r="S255" s="90"/>
      <c r="T255" s="90"/>
      <c r="U255" s="90"/>
    </row>
    <row r="256" spans="1:21" x14ac:dyDescent="0.25">
      <c r="A256" s="90"/>
      <c r="B256" s="90"/>
      <c r="C256" s="90"/>
      <c r="D256" s="90"/>
      <c r="E256" s="90"/>
      <c r="F256" s="90"/>
      <c r="G256" s="90"/>
      <c r="H256" s="90"/>
      <c r="I256" s="90"/>
      <c r="J256" s="90"/>
      <c r="K256" s="90"/>
      <c r="L256" s="90"/>
      <c r="M256" s="90"/>
      <c r="N256" s="90"/>
      <c r="O256" s="90"/>
      <c r="P256" s="90"/>
      <c r="Q256" s="90"/>
      <c r="R256" s="90"/>
      <c r="S256" s="90"/>
      <c r="T256" s="90"/>
      <c r="U256" s="90"/>
    </row>
    <row r="257" spans="1:21" x14ac:dyDescent="0.25">
      <c r="A257" s="90"/>
      <c r="B257" s="90"/>
      <c r="C257" s="90"/>
      <c r="D257" s="90"/>
      <c r="E257" s="90"/>
      <c r="F257" s="90"/>
      <c r="G257" s="90"/>
      <c r="H257" s="90"/>
      <c r="I257" s="90"/>
      <c r="J257" s="90"/>
      <c r="K257" s="90"/>
      <c r="L257" s="90"/>
      <c r="M257" s="90"/>
      <c r="N257" s="90"/>
      <c r="O257" s="90"/>
      <c r="P257" s="90"/>
      <c r="Q257" s="90"/>
      <c r="R257" s="90"/>
      <c r="S257" s="90"/>
      <c r="T257" s="90"/>
      <c r="U257" s="90"/>
    </row>
    <row r="258" spans="1:21" x14ac:dyDescent="0.25">
      <c r="A258" s="90"/>
      <c r="B258" s="90"/>
      <c r="C258" s="90"/>
      <c r="D258" s="90"/>
      <c r="E258" s="90"/>
      <c r="F258" s="90"/>
      <c r="G258" s="90"/>
      <c r="H258" s="90"/>
      <c r="I258" s="90"/>
      <c r="J258" s="90"/>
      <c r="K258" s="90"/>
      <c r="L258" s="90"/>
      <c r="M258" s="90"/>
      <c r="N258" s="90"/>
      <c r="O258" s="90"/>
      <c r="P258" s="90"/>
      <c r="Q258" s="90"/>
      <c r="R258" s="90"/>
      <c r="S258" s="90"/>
      <c r="T258" s="90"/>
      <c r="U258" s="90"/>
    </row>
    <row r="259" spans="1:21" x14ac:dyDescent="0.25">
      <c r="A259" s="90"/>
      <c r="B259" s="90"/>
      <c r="C259" s="90"/>
      <c r="D259" s="90"/>
      <c r="E259" s="90"/>
      <c r="F259" s="90"/>
      <c r="G259" s="90"/>
      <c r="H259" s="90"/>
      <c r="I259" s="90"/>
      <c r="J259" s="90"/>
      <c r="K259" s="90"/>
      <c r="L259" s="90"/>
      <c r="M259" s="90"/>
      <c r="N259" s="90"/>
      <c r="O259" s="90"/>
      <c r="P259" s="90"/>
      <c r="Q259" s="90"/>
      <c r="R259" s="90"/>
      <c r="S259" s="90"/>
      <c r="T259" s="90"/>
      <c r="U259" s="90"/>
    </row>
    <row r="260" spans="1:21" x14ac:dyDescent="0.25">
      <c r="A260" s="90"/>
      <c r="B260" s="90"/>
      <c r="C260" s="90"/>
      <c r="D260" s="90"/>
      <c r="E260" s="90"/>
      <c r="F260" s="90"/>
      <c r="G260" s="90"/>
      <c r="H260" s="90"/>
      <c r="I260" s="90"/>
      <c r="J260" s="90"/>
      <c r="K260" s="90"/>
      <c r="L260" s="90"/>
      <c r="M260" s="90"/>
      <c r="N260" s="90"/>
      <c r="O260" s="90"/>
      <c r="P260" s="90"/>
      <c r="Q260" s="90"/>
      <c r="R260" s="90"/>
      <c r="S260" s="90"/>
      <c r="T260" s="90"/>
      <c r="U260" s="90"/>
    </row>
    <row r="261" spans="1:21" x14ac:dyDescent="0.25">
      <c r="A261" s="90"/>
      <c r="B261" s="90"/>
      <c r="C261" s="90"/>
      <c r="D261" s="90"/>
      <c r="E261" s="90"/>
      <c r="F261" s="90"/>
      <c r="G261" s="90"/>
      <c r="H261" s="90"/>
      <c r="I261" s="90"/>
      <c r="J261" s="90"/>
      <c r="K261" s="90"/>
      <c r="L261" s="90"/>
      <c r="M261" s="90"/>
      <c r="N261" s="90"/>
      <c r="O261" s="90"/>
      <c r="P261" s="90"/>
      <c r="Q261" s="90"/>
      <c r="R261" s="90"/>
      <c r="S261" s="90"/>
      <c r="T261" s="90"/>
      <c r="U261" s="90"/>
    </row>
    <row r="262" spans="1:21" x14ac:dyDescent="0.25">
      <c r="A262" s="90"/>
      <c r="B262" s="90"/>
      <c r="C262" s="90"/>
      <c r="D262" s="90"/>
      <c r="E262" s="90"/>
      <c r="F262" s="90"/>
      <c r="G262" s="90"/>
      <c r="H262" s="90"/>
      <c r="I262" s="90"/>
      <c r="J262" s="90"/>
      <c r="K262" s="90"/>
      <c r="L262" s="90"/>
      <c r="M262" s="90"/>
      <c r="N262" s="90"/>
      <c r="O262" s="90"/>
      <c r="P262" s="90"/>
      <c r="Q262" s="90"/>
      <c r="R262" s="90"/>
      <c r="S262" s="90"/>
      <c r="T262" s="90"/>
      <c r="U262" s="90"/>
    </row>
    <row r="263" spans="1:21" x14ac:dyDescent="0.25">
      <c r="A263" s="90"/>
      <c r="B263" s="90"/>
      <c r="C263" s="90"/>
      <c r="D263" s="90"/>
      <c r="E263" s="90"/>
      <c r="F263" s="90"/>
      <c r="G263" s="90"/>
      <c r="H263" s="90"/>
      <c r="I263" s="90"/>
      <c r="J263" s="90"/>
      <c r="K263" s="90"/>
      <c r="L263" s="90"/>
      <c r="M263" s="90"/>
      <c r="N263" s="90"/>
      <c r="O263" s="90"/>
      <c r="P263" s="90"/>
      <c r="Q263" s="90"/>
      <c r="R263" s="90"/>
      <c r="S263" s="90"/>
      <c r="T263" s="90"/>
      <c r="U263" s="90"/>
    </row>
    <row r="264" spans="1:21" x14ac:dyDescent="0.25">
      <c r="A264" s="90"/>
      <c r="B264" s="90"/>
      <c r="C264" s="90"/>
      <c r="D264" s="90"/>
      <c r="E264" s="90"/>
      <c r="F264" s="90"/>
      <c r="G264" s="90"/>
      <c r="H264" s="90"/>
      <c r="I264" s="90"/>
      <c r="J264" s="90"/>
      <c r="K264" s="90"/>
      <c r="L264" s="90"/>
      <c r="M264" s="90"/>
      <c r="N264" s="90"/>
      <c r="O264" s="90"/>
      <c r="P264" s="90"/>
      <c r="Q264" s="90"/>
      <c r="R264" s="90"/>
      <c r="S264" s="90"/>
      <c r="T264" s="90"/>
      <c r="U264" s="90"/>
    </row>
    <row r="265" spans="1:21" x14ac:dyDescent="0.25">
      <c r="A265" s="90"/>
      <c r="B265" s="90"/>
      <c r="C265" s="90"/>
      <c r="D265" s="90"/>
      <c r="E265" s="90"/>
      <c r="F265" s="90"/>
      <c r="G265" s="90"/>
      <c r="H265" s="90"/>
      <c r="I265" s="90"/>
      <c r="J265" s="90"/>
      <c r="K265" s="90"/>
      <c r="L265" s="90"/>
      <c r="M265" s="90"/>
      <c r="N265" s="90"/>
      <c r="O265" s="90"/>
      <c r="P265" s="90"/>
      <c r="Q265" s="90"/>
      <c r="R265" s="90"/>
      <c r="S265" s="90"/>
      <c r="T265" s="90"/>
      <c r="U265" s="90"/>
    </row>
    <row r="266" spans="1:21" x14ac:dyDescent="0.25">
      <c r="A266" s="90"/>
      <c r="B266" s="90"/>
      <c r="C266" s="90"/>
      <c r="D266" s="90"/>
      <c r="E266" s="90"/>
      <c r="F266" s="90"/>
      <c r="G266" s="90"/>
      <c r="H266" s="90"/>
      <c r="I266" s="90"/>
      <c r="J266" s="90"/>
      <c r="K266" s="90"/>
      <c r="L266" s="90"/>
      <c r="M266" s="90"/>
      <c r="N266" s="90"/>
      <c r="O266" s="90"/>
      <c r="P266" s="90"/>
      <c r="Q266" s="90"/>
      <c r="R266" s="90"/>
      <c r="S266" s="90"/>
      <c r="T266" s="90"/>
      <c r="U266" s="90"/>
    </row>
    <row r="267" spans="1:21" x14ac:dyDescent="0.25">
      <c r="A267" s="90"/>
      <c r="B267" s="90"/>
      <c r="C267" s="90"/>
      <c r="D267" s="90"/>
      <c r="E267" s="90"/>
      <c r="F267" s="90"/>
      <c r="G267" s="90"/>
      <c r="H267" s="90"/>
      <c r="I267" s="90"/>
      <c r="J267" s="90"/>
      <c r="K267" s="90"/>
      <c r="L267" s="90"/>
      <c r="M267" s="90"/>
      <c r="N267" s="90"/>
      <c r="O267" s="90"/>
      <c r="P267" s="90"/>
      <c r="Q267" s="90"/>
      <c r="R267" s="90"/>
      <c r="S267" s="90"/>
      <c r="T267" s="90"/>
      <c r="U267" s="90"/>
    </row>
    <row r="268" spans="1:21" x14ac:dyDescent="0.25">
      <c r="A268" s="90"/>
      <c r="B268" s="90"/>
      <c r="C268" s="90"/>
      <c r="D268" s="90"/>
      <c r="E268" s="90"/>
      <c r="F268" s="90"/>
      <c r="G268" s="90"/>
      <c r="H268" s="90"/>
      <c r="I268" s="90"/>
      <c r="J268" s="90"/>
      <c r="K268" s="90"/>
      <c r="L268" s="90"/>
      <c r="M268" s="90"/>
      <c r="N268" s="90"/>
      <c r="O268" s="90"/>
      <c r="P268" s="90"/>
      <c r="Q268" s="90"/>
      <c r="R268" s="90"/>
      <c r="S268" s="90"/>
      <c r="T268" s="90"/>
      <c r="U268" s="90"/>
    </row>
    <row r="269" spans="1:21" x14ac:dyDescent="0.25">
      <c r="A269" s="90"/>
      <c r="B269" s="90"/>
      <c r="C269" s="90"/>
      <c r="D269" s="90"/>
      <c r="E269" s="90"/>
      <c r="F269" s="90"/>
      <c r="G269" s="90"/>
      <c r="H269" s="90"/>
      <c r="I269" s="90"/>
      <c r="J269" s="90"/>
      <c r="K269" s="90"/>
      <c r="L269" s="90"/>
      <c r="M269" s="90"/>
      <c r="N269" s="90"/>
      <c r="O269" s="90"/>
      <c r="P269" s="90"/>
      <c r="Q269" s="90"/>
      <c r="R269" s="90"/>
      <c r="S269" s="90"/>
      <c r="T269" s="90"/>
      <c r="U269" s="90"/>
    </row>
    <row r="270" spans="1:21" x14ac:dyDescent="0.25">
      <c r="A270" s="90"/>
      <c r="B270" s="90"/>
      <c r="C270" s="90"/>
      <c r="D270" s="90"/>
      <c r="E270" s="90"/>
      <c r="F270" s="90"/>
      <c r="G270" s="90"/>
      <c r="H270" s="90"/>
      <c r="I270" s="90"/>
      <c r="J270" s="90"/>
      <c r="K270" s="90"/>
      <c r="L270" s="90"/>
      <c r="M270" s="90"/>
      <c r="N270" s="90"/>
      <c r="O270" s="90"/>
      <c r="P270" s="90"/>
      <c r="Q270" s="90"/>
      <c r="R270" s="90"/>
      <c r="S270" s="90"/>
      <c r="T270" s="90"/>
      <c r="U270" s="90"/>
    </row>
    <row r="271" spans="1:21" x14ac:dyDescent="0.25">
      <c r="A271" s="90"/>
      <c r="B271" s="90"/>
      <c r="C271" s="90"/>
      <c r="D271" s="90"/>
      <c r="E271" s="90"/>
      <c r="F271" s="90"/>
      <c r="G271" s="90"/>
      <c r="H271" s="90"/>
      <c r="I271" s="90"/>
      <c r="J271" s="90"/>
      <c r="K271" s="90"/>
      <c r="L271" s="90"/>
      <c r="M271" s="90"/>
      <c r="N271" s="90"/>
      <c r="O271" s="90"/>
      <c r="P271" s="90"/>
      <c r="Q271" s="90"/>
      <c r="R271" s="90"/>
      <c r="S271" s="90"/>
      <c r="T271" s="90"/>
      <c r="U271" s="90"/>
    </row>
    <row r="272" spans="1:21" x14ac:dyDescent="0.25">
      <c r="A272" s="90"/>
      <c r="B272" s="90"/>
      <c r="C272" s="90"/>
      <c r="D272" s="90"/>
      <c r="E272" s="90"/>
      <c r="F272" s="90"/>
      <c r="G272" s="90"/>
      <c r="H272" s="90"/>
      <c r="I272" s="90"/>
      <c r="J272" s="90"/>
      <c r="K272" s="90"/>
      <c r="L272" s="90"/>
      <c r="M272" s="90"/>
      <c r="N272" s="90"/>
      <c r="O272" s="90"/>
      <c r="P272" s="90"/>
      <c r="Q272" s="90"/>
      <c r="R272" s="90"/>
      <c r="S272" s="90"/>
      <c r="T272" s="90"/>
      <c r="U272" s="90"/>
    </row>
    <row r="273" spans="1:21" x14ac:dyDescent="0.25">
      <c r="A273" s="90"/>
      <c r="B273" s="90"/>
      <c r="C273" s="90"/>
      <c r="D273" s="90"/>
      <c r="E273" s="90"/>
      <c r="F273" s="90"/>
      <c r="G273" s="90"/>
      <c r="H273" s="90"/>
      <c r="I273" s="90"/>
      <c r="J273" s="90"/>
      <c r="K273" s="90"/>
      <c r="L273" s="90"/>
      <c r="M273" s="90"/>
      <c r="N273" s="90"/>
      <c r="O273" s="90"/>
      <c r="P273" s="90"/>
      <c r="Q273" s="90"/>
      <c r="R273" s="90"/>
      <c r="S273" s="90"/>
      <c r="T273" s="90"/>
      <c r="U273" s="90"/>
    </row>
    <row r="274" spans="1:21" x14ac:dyDescent="0.25">
      <c r="A274" s="90"/>
      <c r="B274" s="90"/>
      <c r="C274" s="90"/>
      <c r="D274" s="90"/>
      <c r="E274" s="90"/>
      <c r="F274" s="90"/>
      <c r="G274" s="90"/>
      <c r="H274" s="90"/>
      <c r="I274" s="90"/>
      <c r="J274" s="90"/>
      <c r="K274" s="90"/>
      <c r="L274" s="90"/>
      <c r="M274" s="90"/>
      <c r="N274" s="90"/>
      <c r="O274" s="90"/>
      <c r="P274" s="90"/>
      <c r="Q274" s="90"/>
      <c r="R274" s="90"/>
      <c r="S274" s="90"/>
      <c r="T274" s="90"/>
      <c r="U274" s="90"/>
    </row>
    <row r="275" spans="1:21" x14ac:dyDescent="0.25">
      <c r="A275" s="90"/>
      <c r="B275" s="90"/>
      <c r="C275" s="90"/>
      <c r="D275" s="90"/>
      <c r="E275" s="90"/>
      <c r="F275" s="90"/>
      <c r="G275" s="90"/>
      <c r="H275" s="90"/>
      <c r="I275" s="90"/>
      <c r="J275" s="90"/>
      <c r="K275" s="90"/>
      <c r="L275" s="90"/>
      <c r="M275" s="90"/>
      <c r="N275" s="90"/>
      <c r="O275" s="90"/>
      <c r="P275" s="90"/>
      <c r="Q275" s="90"/>
      <c r="R275" s="90"/>
      <c r="S275" s="90"/>
      <c r="T275" s="90"/>
      <c r="U275" s="90"/>
    </row>
    <row r="276" spans="1:21" x14ac:dyDescent="0.25">
      <c r="A276" s="90"/>
      <c r="B276" s="90"/>
      <c r="C276" s="90"/>
      <c r="D276" s="90"/>
      <c r="E276" s="90"/>
      <c r="F276" s="90"/>
      <c r="G276" s="90"/>
      <c r="H276" s="90"/>
      <c r="I276" s="90"/>
      <c r="J276" s="90"/>
      <c r="K276" s="90"/>
      <c r="L276" s="90"/>
      <c r="M276" s="90"/>
      <c r="N276" s="90"/>
      <c r="O276" s="90"/>
      <c r="P276" s="90"/>
      <c r="Q276" s="90"/>
      <c r="R276" s="90"/>
      <c r="S276" s="90"/>
      <c r="T276" s="90"/>
      <c r="U276" s="90"/>
    </row>
    <row r="277" spans="1:21" x14ac:dyDescent="0.25">
      <c r="A277" s="90"/>
      <c r="B277" s="90"/>
      <c r="C277" s="90"/>
      <c r="D277" s="90"/>
      <c r="E277" s="90"/>
      <c r="F277" s="90"/>
      <c r="G277" s="90"/>
      <c r="H277" s="90"/>
      <c r="I277" s="90"/>
      <c r="J277" s="90"/>
      <c r="K277" s="90"/>
      <c r="L277" s="90"/>
      <c r="M277" s="90"/>
      <c r="N277" s="90"/>
      <c r="O277" s="90"/>
      <c r="P277" s="90"/>
      <c r="Q277" s="90"/>
      <c r="R277" s="90"/>
      <c r="S277" s="90"/>
      <c r="T277" s="90"/>
      <c r="U277" s="90"/>
    </row>
    <row r="278" spans="1:21" x14ac:dyDescent="0.25">
      <c r="A278" s="90"/>
      <c r="B278" s="90"/>
      <c r="C278" s="90"/>
      <c r="D278" s="90"/>
      <c r="E278" s="90"/>
      <c r="F278" s="90"/>
      <c r="G278" s="90"/>
      <c r="H278" s="90"/>
      <c r="I278" s="90"/>
      <c r="J278" s="90"/>
      <c r="K278" s="90"/>
      <c r="L278" s="90"/>
      <c r="M278" s="90"/>
      <c r="N278" s="90"/>
      <c r="O278" s="90"/>
      <c r="P278" s="90"/>
      <c r="Q278" s="90"/>
      <c r="R278" s="90"/>
      <c r="S278" s="90"/>
      <c r="T278" s="90"/>
      <c r="U278" s="90"/>
    </row>
    <row r="279" spans="1:21" x14ac:dyDescent="0.25">
      <c r="A279" s="90"/>
      <c r="B279" s="90"/>
      <c r="C279" s="90"/>
      <c r="D279" s="90"/>
      <c r="E279" s="90"/>
      <c r="F279" s="90"/>
      <c r="G279" s="90"/>
      <c r="H279" s="90"/>
      <c r="I279" s="90"/>
      <c r="J279" s="90"/>
      <c r="K279" s="90"/>
      <c r="L279" s="90"/>
      <c r="M279" s="90"/>
      <c r="N279" s="90"/>
      <c r="O279" s="90"/>
      <c r="P279" s="90"/>
      <c r="Q279" s="90"/>
      <c r="R279" s="90"/>
      <c r="S279" s="90"/>
      <c r="T279" s="90"/>
      <c r="U279" s="90"/>
    </row>
    <row r="280" spans="1:21" x14ac:dyDescent="0.25">
      <c r="A280" s="90"/>
      <c r="B280" s="90"/>
      <c r="C280" s="90"/>
      <c r="D280" s="90"/>
      <c r="E280" s="90"/>
      <c r="F280" s="90"/>
      <c r="G280" s="90"/>
      <c r="H280" s="90"/>
      <c r="I280" s="90"/>
      <c r="J280" s="90"/>
      <c r="K280" s="90"/>
      <c r="L280" s="90"/>
      <c r="M280" s="90"/>
      <c r="N280" s="90"/>
      <c r="O280" s="90"/>
      <c r="P280" s="90"/>
      <c r="Q280" s="90"/>
      <c r="R280" s="90"/>
      <c r="S280" s="90"/>
      <c r="T280" s="90"/>
      <c r="U280" s="90"/>
    </row>
    <row r="281" spans="1:21" x14ac:dyDescent="0.25">
      <c r="A281" s="90"/>
      <c r="B281" s="90"/>
      <c r="C281" s="90"/>
      <c r="D281" s="90"/>
      <c r="E281" s="90"/>
      <c r="F281" s="90"/>
      <c r="G281" s="90"/>
      <c r="H281" s="90"/>
      <c r="I281" s="90"/>
      <c r="J281" s="90"/>
      <c r="K281" s="90"/>
      <c r="L281" s="90"/>
      <c r="M281" s="90"/>
      <c r="N281" s="90"/>
      <c r="O281" s="90"/>
      <c r="P281" s="90"/>
      <c r="Q281" s="90"/>
      <c r="R281" s="90"/>
      <c r="S281" s="90"/>
      <c r="T281" s="90"/>
      <c r="U281" s="90"/>
    </row>
    <row r="282" spans="1:21" x14ac:dyDescent="0.25">
      <c r="A282" s="90"/>
      <c r="B282" s="90"/>
      <c r="C282" s="90"/>
      <c r="D282" s="90"/>
      <c r="E282" s="90"/>
      <c r="F282" s="90"/>
      <c r="G282" s="90"/>
      <c r="H282" s="90"/>
      <c r="I282" s="90"/>
      <c r="J282" s="90"/>
      <c r="K282" s="90"/>
      <c r="L282" s="90"/>
      <c r="M282" s="90"/>
      <c r="N282" s="90"/>
      <c r="O282" s="90"/>
      <c r="P282" s="90"/>
      <c r="Q282" s="90"/>
      <c r="R282" s="90"/>
      <c r="S282" s="90"/>
      <c r="T282" s="90"/>
      <c r="U282" s="90"/>
    </row>
    <row r="283" spans="1:21" x14ac:dyDescent="0.25">
      <c r="A283" s="90"/>
      <c r="B283" s="90"/>
      <c r="C283" s="90"/>
      <c r="D283" s="90"/>
      <c r="E283" s="90"/>
      <c r="F283" s="90"/>
      <c r="G283" s="90"/>
      <c r="H283" s="90"/>
      <c r="I283" s="90"/>
      <c r="J283" s="90"/>
      <c r="K283" s="90"/>
      <c r="L283" s="90"/>
      <c r="M283" s="90"/>
      <c r="N283" s="90"/>
      <c r="O283" s="90"/>
      <c r="P283" s="90"/>
      <c r="Q283" s="90"/>
      <c r="R283" s="90"/>
      <c r="S283" s="90"/>
      <c r="T283" s="90"/>
      <c r="U283" s="90"/>
    </row>
    <row r="284" spans="1:21" x14ac:dyDescent="0.25">
      <c r="A284" s="90"/>
      <c r="B284" s="90"/>
      <c r="C284" s="90"/>
      <c r="D284" s="90"/>
      <c r="E284" s="90"/>
      <c r="F284" s="90"/>
      <c r="G284" s="90"/>
      <c r="H284" s="90"/>
      <c r="I284" s="90"/>
      <c r="J284" s="90"/>
      <c r="K284" s="90"/>
      <c r="L284" s="90"/>
      <c r="M284" s="90"/>
      <c r="N284" s="90"/>
      <c r="O284" s="90"/>
      <c r="P284" s="90"/>
      <c r="Q284" s="90"/>
      <c r="R284" s="90"/>
      <c r="S284" s="90"/>
      <c r="T284" s="90"/>
      <c r="U284" s="90"/>
    </row>
    <row r="285" spans="1:21" x14ac:dyDescent="0.25">
      <c r="A285" s="90"/>
      <c r="B285" s="90"/>
      <c r="C285" s="90"/>
      <c r="D285" s="90"/>
      <c r="E285" s="90"/>
      <c r="F285" s="90"/>
      <c r="G285" s="90"/>
      <c r="H285" s="90"/>
      <c r="I285" s="90"/>
      <c r="J285" s="90"/>
      <c r="K285" s="90"/>
      <c r="L285" s="90"/>
      <c r="M285" s="90"/>
      <c r="N285" s="90"/>
      <c r="O285" s="90"/>
      <c r="P285" s="90"/>
      <c r="Q285" s="90"/>
      <c r="R285" s="90"/>
      <c r="S285" s="90"/>
      <c r="T285" s="90"/>
      <c r="U285" s="90"/>
    </row>
    <row r="286" spans="1:21" x14ac:dyDescent="0.25">
      <c r="A286" s="90"/>
      <c r="B286" s="90"/>
      <c r="C286" s="90"/>
      <c r="D286" s="90"/>
      <c r="E286" s="90"/>
      <c r="F286" s="90"/>
      <c r="G286" s="90"/>
      <c r="H286" s="90"/>
      <c r="I286" s="90"/>
      <c r="J286" s="90"/>
      <c r="K286" s="90"/>
      <c r="L286" s="90"/>
      <c r="M286" s="90"/>
      <c r="N286" s="90"/>
      <c r="O286" s="90"/>
      <c r="P286" s="90"/>
      <c r="Q286" s="90"/>
      <c r="R286" s="90"/>
      <c r="S286" s="90"/>
      <c r="T286" s="90"/>
      <c r="U286" s="90"/>
    </row>
    <row r="287" spans="1:21" x14ac:dyDescent="0.25">
      <c r="A287" s="90"/>
      <c r="B287" s="90"/>
      <c r="C287" s="90"/>
      <c r="D287" s="90"/>
      <c r="E287" s="90"/>
      <c r="F287" s="90"/>
      <c r="G287" s="90"/>
      <c r="H287" s="90"/>
      <c r="I287" s="90"/>
      <c r="J287" s="90"/>
      <c r="K287" s="90"/>
      <c r="L287" s="90"/>
      <c r="M287" s="90"/>
      <c r="N287" s="90"/>
      <c r="O287" s="90"/>
      <c r="P287" s="90"/>
      <c r="Q287" s="90"/>
      <c r="R287" s="90"/>
      <c r="S287" s="90"/>
      <c r="T287" s="90"/>
      <c r="U287" s="90"/>
    </row>
    <row r="288" spans="1:21" x14ac:dyDescent="0.25">
      <c r="A288" s="90"/>
      <c r="B288" s="90"/>
      <c r="C288" s="90"/>
      <c r="D288" s="90"/>
      <c r="E288" s="90"/>
      <c r="F288" s="90"/>
      <c r="G288" s="90"/>
      <c r="H288" s="90"/>
      <c r="I288" s="90"/>
      <c r="J288" s="90"/>
      <c r="K288" s="90"/>
      <c r="L288" s="90"/>
      <c r="M288" s="90"/>
      <c r="N288" s="90"/>
      <c r="O288" s="90"/>
      <c r="P288" s="90"/>
      <c r="Q288" s="90"/>
      <c r="R288" s="90"/>
      <c r="S288" s="90"/>
      <c r="T288" s="90"/>
      <c r="U288" s="90"/>
    </row>
    <row r="289" spans="1:21" x14ac:dyDescent="0.25">
      <c r="A289" s="90"/>
      <c r="B289" s="90"/>
      <c r="C289" s="90"/>
      <c r="D289" s="90"/>
      <c r="E289" s="90"/>
      <c r="F289" s="90"/>
      <c r="G289" s="90"/>
      <c r="H289" s="90"/>
      <c r="I289" s="90"/>
      <c r="J289" s="90"/>
      <c r="K289" s="90"/>
      <c r="L289" s="90"/>
      <c r="M289" s="90"/>
      <c r="N289" s="90"/>
      <c r="O289" s="90"/>
      <c r="P289" s="90"/>
      <c r="Q289" s="90"/>
      <c r="R289" s="90"/>
      <c r="S289" s="90"/>
      <c r="T289" s="90"/>
      <c r="U289" s="90"/>
    </row>
    <row r="290" spans="1:21" x14ac:dyDescent="0.25">
      <c r="A290" s="90"/>
      <c r="B290" s="90"/>
      <c r="C290" s="90"/>
      <c r="D290" s="90"/>
      <c r="E290" s="90"/>
      <c r="F290" s="90"/>
      <c r="G290" s="90"/>
      <c r="H290" s="90"/>
      <c r="I290" s="90"/>
      <c r="J290" s="90"/>
      <c r="K290" s="90"/>
      <c r="L290" s="90"/>
      <c r="M290" s="90"/>
      <c r="N290" s="90"/>
      <c r="O290" s="90"/>
      <c r="P290" s="90"/>
      <c r="Q290" s="90"/>
      <c r="R290" s="90"/>
      <c r="S290" s="90"/>
      <c r="T290" s="90"/>
      <c r="U290" s="90"/>
    </row>
    <row r="291" spans="1:21" x14ac:dyDescent="0.25">
      <c r="A291" s="90"/>
      <c r="B291" s="90"/>
      <c r="C291" s="90"/>
      <c r="D291" s="90"/>
      <c r="E291" s="90"/>
      <c r="F291" s="90"/>
      <c r="G291" s="90"/>
      <c r="H291" s="90"/>
      <c r="I291" s="90"/>
      <c r="J291" s="90"/>
      <c r="K291" s="90"/>
      <c r="L291" s="90"/>
      <c r="M291" s="90"/>
      <c r="N291" s="90"/>
      <c r="O291" s="90"/>
      <c r="P291" s="90"/>
      <c r="Q291" s="90"/>
      <c r="R291" s="90"/>
      <c r="S291" s="90"/>
      <c r="T291" s="90"/>
      <c r="U291" s="90"/>
    </row>
    <row r="292" spans="1:21" x14ac:dyDescent="0.25">
      <c r="A292" s="90"/>
      <c r="B292" s="90"/>
      <c r="C292" s="90"/>
      <c r="D292" s="90"/>
      <c r="E292" s="90"/>
      <c r="F292" s="90"/>
      <c r="G292" s="90"/>
      <c r="H292" s="90"/>
      <c r="I292" s="90"/>
      <c r="J292" s="90"/>
      <c r="K292" s="90"/>
      <c r="L292" s="90"/>
      <c r="M292" s="90"/>
      <c r="N292" s="90"/>
      <c r="O292" s="90"/>
      <c r="P292" s="90"/>
      <c r="Q292" s="90"/>
      <c r="R292" s="90"/>
      <c r="S292" s="90"/>
      <c r="T292" s="90"/>
      <c r="U292" s="90"/>
    </row>
    <row r="293" spans="1:21" x14ac:dyDescent="0.25">
      <c r="A293" s="90"/>
      <c r="B293" s="90"/>
      <c r="C293" s="90"/>
      <c r="D293" s="90"/>
      <c r="E293" s="90"/>
      <c r="F293" s="90"/>
      <c r="G293" s="90"/>
      <c r="H293" s="90"/>
      <c r="I293" s="90"/>
      <c r="J293" s="90"/>
      <c r="K293" s="90"/>
      <c r="L293" s="90"/>
      <c r="M293" s="90"/>
      <c r="N293" s="90"/>
      <c r="O293" s="90"/>
      <c r="P293" s="90"/>
      <c r="Q293" s="90"/>
      <c r="R293" s="90"/>
      <c r="S293" s="90"/>
      <c r="T293" s="90"/>
      <c r="U293" s="90"/>
    </row>
    <row r="294" spans="1:21" x14ac:dyDescent="0.25">
      <c r="A294" s="90"/>
      <c r="B294" s="90"/>
      <c r="C294" s="90"/>
      <c r="D294" s="90"/>
      <c r="E294" s="90"/>
      <c r="F294" s="90"/>
      <c r="G294" s="90"/>
      <c r="H294" s="90"/>
      <c r="I294" s="90"/>
      <c r="J294" s="90"/>
      <c r="K294" s="90"/>
      <c r="L294" s="90"/>
      <c r="M294" s="90"/>
      <c r="N294" s="90"/>
      <c r="O294" s="90"/>
      <c r="P294" s="90"/>
      <c r="Q294" s="90"/>
      <c r="R294" s="90"/>
      <c r="S294" s="90"/>
      <c r="T294" s="90"/>
      <c r="U294" s="90"/>
    </row>
    <row r="295" spans="1:21" x14ac:dyDescent="0.25">
      <c r="A295" s="90"/>
      <c r="B295" s="90"/>
      <c r="C295" s="90"/>
      <c r="D295" s="90"/>
      <c r="E295" s="90"/>
      <c r="F295" s="90"/>
      <c r="G295" s="90"/>
      <c r="H295" s="90"/>
      <c r="I295" s="90"/>
      <c r="J295" s="90"/>
      <c r="K295" s="90"/>
      <c r="L295" s="90"/>
      <c r="M295" s="90"/>
      <c r="N295" s="90"/>
      <c r="O295" s="90"/>
      <c r="P295" s="90"/>
      <c r="Q295" s="90"/>
      <c r="R295" s="90"/>
      <c r="S295" s="90"/>
      <c r="T295" s="90"/>
      <c r="U295" s="90"/>
    </row>
    <row r="296" spans="1:21" x14ac:dyDescent="0.25">
      <c r="A296" s="90"/>
      <c r="B296" s="90"/>
      <c r="C296" s="90"/>
      <c r="D296" s="90"/>
      <c r="E296" s="90"/>
      <c r="F296" s="90"/>
      <c r="G296" s="90"/>
      <c r="H296" s="90"/>
      <c r="I296" s="90"/>
      <c r="J296" s="90"/>
      <c r="K296" s="90"/>
      <c r="L296" s="90"/>
      <c r="M296" s="90"/>
      <c r="N296" s="90"/>
      <c r="O296" s="90"/>
      <c r="P296" s="90"/>
      <c r="Q296" s="90"/>
      <c r="R296" s="90"/>
      <c r="S296" s="90"/>
      <c r="T296" s="90"/>
      <c r="U296" s="90"/>
    </row>
    <row r="297" spans="1:21" x14ac:dyDescent="0.25">
      <c r="A297" s="90"/>
      <c r="B297" s="90"/>
      <c r="C297" s="90"/>
      <c r="D297" s="90"/>
      <c r="E297" s="90"/>
      <c r="F297" s="90"/>
      <c r="G297" s="90"/>
      <c r="H297" s="90"/>
      <c r="I297" s="90"/>
      <c r="J297" s="90"/>
      <c r="K297" s="90"/>
      <c r="L297" s="90"/>
      <c r="M297" s="90"/>
      <c r="N297" s="90"/>
      <c r="O297" s="90"/>
      <c r="P297" s="90"/>
      <c r="Q297" s="90"/>
      <c r="R297" s="90"/>
      <c r="S297" s="90"/>
      <c r="T297" s="90"/>
      <c r="U297" s="90"/>
    </row>
    <row r="298" spans="1:21" x14ac:dyDescent="0.25">
      <c r="A298" s="90"/>
      <c r="B298" s="90"/>
      <c r="C298" s="90"/>
      <c r="D298" s="90"/>
      <c r="E298" s="90"/>
      <c r="F298" s="90"/>
      <c r="G298" s="90"/>
      <c r="H298" s="90"/>
      <c r="I298" s="90"/>
      <c r="J298" s="90"/>
      <c r="K298" s="90"/>
      <c r="L298" s="90"/>
      <c r="M298" s="90"/>
      <c r="N298" s="90"/>
      <c r="O298" s="90"/>
      <c r="P298" s="90"/>
      <c r="Q298" s="90"/>
      <c r="R298" s="90"/>
      <c r="S298" s="90"/>
      <c r="T298" s="90"/>
      <c r="U298" s="90"/>
    </row>
    <row r="299" spans="1:21" x14ac:dyDescent="0.25">
      <c r="A299" s="90"/>
      <c r="B299" s="90"/>
      <c r="C299" s="90"/>
      <c r="D299" s="90"/>
      <c r="E299" s="90"/>
      <c r="F299" s="90"/>
      <c r="G299" s="90"/>
      <c r="H299" s="90"/>
      <c r="I299" s="90"/>
      <c r="J299" s="90"/>
      <c r="K299" s="90"/>
      <c r="L299" s="90"/>
      <c r="M299" s="90"/>
      <c r="N299" s="90"/>
      <c r="O299" s="90"/>
      <c r="P299" s="90"/>
      <c r="Q299" s="90"/>
      <c r="R299" s="90"/>
      <c r="S299" s="90"/>
      <c r="T299" s="90"/>
      <c r="U299" s="90"/>
    </row>
    <row r="300" spans="1:21" x14ac:dyDescent="0.25">
      <c r="A300" s="90"/>
      <c r="B300" s="90"/>
      <c r="C300" s="90"/>
      <c r="D300" s="90"/>
      <c r="E300" s="90"/>
      <c r="F300" s="90"/>
      <c r="G300" s="90"/>
      <c r="H300" s="90"/>
      <c r="I300" s="90"/>
      <c r="J300" s="90"/>
      <c r="K300" s="90"/>
      <c r="L300" s="90"/>
      <c r="M300" s="90"/>
      <c r="N300" s="90"/>
      <c r="O300" s="90"/>
      <c r="P300" s="90"/>
      <c r="Q300" s="90"/>
      <c r="R300" s="90"/>
      <c r="S300" s="90"/>
      <c r="T300" s="90"/>
      <c r="U300" s="90"/>
    </row>
    <row r="301" spans="1:21" x14ac:dyDescent="0.25">
      <c r="A301" s="90"/>
      <c r="B301" s="90"/>
      <c r="C301" s="90"/>
      <c r="D301" s="90"/>
      <c r="E301" s="90"/>
      <c r="F301" s="90"/>
      <c r="G301" s="90"/>
      <c r="H301" s="90"/>
      <c r="I301" s="90"/>
      <c r="J301" s="90"/>
      <c r="K301" s="90"/>
      <c r="L301" s="90"/>
      <c r="M301" s="90"/>
      <c r="N301" s="90"/>
      <c r="O301" s="90"/>
      <c r="P301" s="90"/>
      <c r="Q301" s="90"/>
      <c r="R301" s="90"/>
      <c r="S301" s="90"/>
      <c r="T301" s="90"/>
      <c r="U301" s="90"/>
    </row>
    <row r="302" spans="1:21" x14ac:dyDescent="0.25">
      <c r="A302" s="90"/>
      <c r="B302" s="90"/>
      <c r="C302" s="90"/>
      <c r="D302" s="90"/>
      <c r="E302" s="90"/>
      <c r="F302" s="90"/>
      <c r="G302" s="90"/>
      <c r="H302" s="90"/>
      <c r="I302" s="90"/>
      <c r="J302" s="90"/>
      <c r="K302" s="90"/>
      <c r="L302" s="90"/>
      <c r="M302" s="90"/>
      <c r="N302" s="90"/>
      <c r="O302" s="90"/>
      <c r="P302" s="90"/>
      <c r="Q302" s="90"/>
      <c r="R302" s="90"/>
      <c r="S302" s="90"/>
      <c r="T302" s="90"/>
      <c r="U302" s="90"/>
    </row>
    <row r="303" spans="1:21" x14ac:dyDescent="0.25">
      <c r="A303" s="90"/>
      <c r="B303" s="90"/>
      <c r="C303" s="90"/>
      <c r="D303" s="90"/>
      <c r="E303" s="90"/>
      <c r="F303" s="90"/>
      <c r="G303" s="90"/>
      <c r="H303" s="90"/>
      <c r="I303" s="90"/>
      <c r="J303" s="90"/>
      <c r="K303" s="90"/>
      <c r="L303" s="90"/>
      <c r="M303" s="90"/>
      <c r="N303" s="90"/>
      <c r="O303" s="90"/>
      <c r="P303" s="90"/>
      <c r="Q303" s="90"/>
      <c r="R303" s="90"/>
      <c r="S303" s="90"/>
      <c r="T303" s="90"/>
      <c r="U303" s="90"/>
    </row>
    <row r="304" spans="1:21" x14ac:dyDescent="0.25">
      <c r="A304" s="90"/>
      <c r="B304" s="90"/>
      <c r="C304" s="90"/>
      <c r="D304" s="90"/>
      <c r="E304" s="90"/>
      <c r="F304" s="90"/>
      <c r="G304" s="90"/>
      <c r="H304" s="90"/>
      <c r="I304" s="90"/>
      <c r="J304" s="90"/>
      <c r="K304" s="90"/>
      <c r="L304" s="90"/>
      <c r="M304" s="90"/>
      <c r="N304" s="90"/>
      <c r="O304" s="90"/>
      <c r="P304" s="90"/>
      <c r="Q304" s="90"/>
      <c r="R304" s="90"/>
      <c r="S304" s="90"/>
      <c r="T304" s="90"/>
      <c r="U304" s="90"/>
    </row>
    <row r="305" spans="1:21" x14ac:dyDescent="0.25">
      <c r="A305" s="90"/>
      <c r="B305" s="90"/>
      <c r="C305" s="90"/>
      <c r="D305" s="90"/>
      <c r="E305" s="90"/>
      <c r="F305" s="90"/>
      <c r="G305" s="90"/>
      <c r="H305" s="90"/>
      <c r="I305" s="90"/>
      <c r="J305" s="90"/>
      <c r="K305" s="90"/>
      <c r="L305" s="90"/>
      <c r="M305" s="90"/>
      <c r="N305" s="90"/>
      <c r="O305" s="90"/>
      <c r="P305" s="90"/>
      <c r="Q305" s="90"/>
      <c r="R305" s="90"/>
      <c r="S305" s="90"/>
      <c r="T305" s="90"/>
      <c r="U305" s="90"/>
    </row>
    <row r="306" spans="1:21" x14ac:dyDescent="0.25">
      <c r="A306" s="90"/>
      <c r="B306" s="90"/>
      <c r="C306" s="90"/>
      <c r="D306" s="90"/>
      <c r="E306" s="90"/>
      <c r="F306" s="90"/>
      <c r="G306" s="90"/>
      <c r="H306" s="90"/>
      <c r="I306" s="90"/>
      <c r="J306" s="90"/>
      <c r="K306" s="90"/>
      <c r="L306" s="90"/>
      <c r="M306" s="90"/>
      <c r="N306" s="90"/>
      <c r="O306" s="90"/>
      <c r="P306" s="90"/>
      <c r="Q306" s="90"/>
      <c r="R306" s="90"/>
      <c r="S306" s="90"/>
      <c r="T306" s="90"/>
      <c r="U306" s="90"/>
    </row>
    <row r="307" spans="1:21" x14ac:dyDescent="0.25">
      <c r="A307" s="90"/>
      <c r="B307" s="90"/>
      <c r="C307" s="90"/>
      <c r="D307" s="90"/>
      <c r="E307" s="90"/>
      <c r="F307" s="90"/>
      <c r="G307" s="90"/>
      <c r="H307" s="90"/>
      <c r="I307" s="90"/>
      <c r="J307" s="90"/>
      <c r="K307" s="90"/>
      <c r="L307" s="90"/>
      <c r="M307" s="90"/>
      <c r="N307" s="90"/>
      <c r="O307" s="90"/>
      <c r="P307" s="90"/>
      <c r="Q307" s="90"/>
      <c r="R307" s="90"/>
      <c r="S307" s="90"/>
      <c r="T307" s="90"/>
      <c r="U307" s="90"/>
    </row>
    <row r="308" spans="1:21" x14ac:dyDescent="0.25">
      <c r="A308" s="90"/>
      <c r="B308" s="90"/>
      <c r="C308" s="90"/>
      <c r="D308" s="90"/>
      <c r="E308" s="90"/>
      <c r="F308" s="90"/>
      <c r="G308" s="90"/>
      <c r="H308" s="90"/>
      <c r="I308" s="90"/>
      <c r="J308" s="90"/>
      <c r="K308" s="90"/>
      <c r="L308" s="90"/>
      <c r="M308" s="90"/>
      <c r="N308" s="90"/>
      <c r="O308" s="90"/>
      <c r="P308" s="90"/>
      <c r="Q308" s="90"/>
      <c r="R308" s="90"/>
      <c r="S308" s="90"/>
      <c r="T308" s="90"/>
      <c r="U308" s="90"/>
    </row>
    <row r="309" spans="1:21" x14ac:dyDescent="0.25">
      <c r="A309" s="90"/>
      <c r="B309" s="90"/>
      <c r="C309" s="90"/>
      <c r="D309" s="90"/>
      <c r="E309" s="90"/>
      <c r="F309" s="90"/>
      <c r="G309" s="90"/>
      <c r="H309" s="90"/>
      <c r="I309" s="90"/>
      <c r="J309" s="90"/>
      <c r="K309" s="90"/>
      <c r="L309" s="90"/>
      <c r="M309" s="90"/>
      <c r="N309" s="90"/>
      <c r="O309" s="90"/>
      <c r="P309" s="90"/>
      <c r="Q309" s="90"/>
      <c r="R309" s="90"/>
      <c r="S309" s="90"/>
      <c r="T309" s="90"/>
      <c r="U309" s="90"/>
    </row>
    <row r="310" spans="1:21" x14ac:dyDescent="0.25">
      <c r="A310" s="90"/>
      <c r="B310" s="90"/>
      <c r="C310" s="90"/>
      <c r="D310" s="90"/>
      <c r="E310" s="90"/>
      <c r="F310" s="90"/>
      <c r="G310" s="90"/>
      <c r="H310" s="90"/>
      <c r="I310" s="90"/>
      <c r="J310" s="90"/>
      <c r="K310" s="90"/>
      <c r="L310" s="90"/>
      <c r="M310" s="90"/>
      <c r="N310" s="90"/>
      <c r="O310" s="90"/>
      <c r="P310" s="90"/>
      <c r="Q310" s="90"/>
      <c r="R310" s="90"/>
      <c r="S310" s="90"/>
      <c r="T310" s="90"/>
      <c r="U310" s="90"/>
    </row>
    <row r="311" spans="1:21" x14ac:dyDescent="0.25">
      <c r="A311" s="90"/>
      <c r="B311" s="90"/>
      <c r="C311" s="90"/>
      <c r="D311" s="90"/>
      <c r="E311" s="90"/>
      <c r="F311" s="90"/>
      <c r="G311" s="90"/>
      <c r="H311" s="90"/>
      <c r="I311" s="90"/>
      <c r="J311" s="90"/>
      <c r="K311" s="90"/>
      <c r="L311" s="90"/>
      <c r="M311" s="90"/>
      <c r="N311" s="90"/>
      <c r="O311" s="90"/>
      <c r="P311" s="90"/>
      <c r="Q311" s="90"/>
      <c r="R311" s="90"/>
      <c r="S311" s="90"/>
      <c r="T311" s="90"/>
      <c r="U311" s="90"/>
    </row>
    <row r="312" spans="1:21" x14ac:dyDescent="0.25">
      <c r="A312" s="90"/>
      <c r="B312" s="90"/>
      <c r="C312" s="90"/>
      <c r="D312" s="90"/>
      <c r="E312" s="90"/>
      <c r="F312" s="90"/>
      <c r="G312" s="90"/>
      <c r="H312" s="90"/>
      <c r="I312" s="90"/>
      <c r="J312" s="90"/>
      <c r="K312" s="90"/>
      <c r="L312" s="90"/>
      <c r="M312" s="90"/>
      <c r="N312" s="90"/>
      <c r="O312" s="90"/>
      <c r="P312" s="90"/>
      <c r="Q312" s="90"/>
      <c r="R312" s="90"/>
      <c r="S312" s="90"/>
      <c r="T312" s="90"/>
      <c r="U312" s="90"/>
    </row>
    <row r="313" spans="1:21" x14ac:dyDescent="0.25">
      <c r="A313" s="90"/>
      <c r="B313" s="90"/>
      <c r="C313" s="90"/>
      <c r="D313" s="90"/>
      <c r="E313" s="90"/>
      <c r="F313" s="90"/>
      <c r="G313" s="90"/>
      <c r="H313" s="90"/>
      <c r="I313" s="90"/>
      <c r="J313" s="90"/>
      <c r="K313" s="90"/>
      <c r="L313" s="90"/>
      <c r="M313" s="90"/>
      <c r="N313" s="90"/>
      <c r="O313" s="90"/>
      <c r="P313" s="90"/>
      <c r="Q313" s="90"/>
      <c r="R313" s="90"/>
      <c r="S313" s="90"/>
      <c r="T313" s="90"/>
      <c r="U313" s="90"/>
    </row>
    <row r="314" spans="1:21" x14ac:dyDescent="0.25">
      <c r="A314" s="90"/>
      <c r="B314" s="90"/>
      <c r="C314" s="90"/>
      <c r="D314" s="90"/>
      <c r="E314" s="90"/>
      <c r="F314" s="90"/>
      <c r="G314" s="90"/>
      <c r="H314" s="90"/>
      <c r="I314" s="90"/>
      <c r="J314" s="90"/>
      <c r="K314" s="90"/>
      <c r="L314" s="90"/>
      <c r="M314" s="90"/>
      <c r="N314" s="90"/>
      <c r="O314" s="90"/>
      <c r="P314" s="90"/>
      <c r="Q314" s="90"/>
      <c r="R314" s="90"/>
      <c r="S314" s="90"/>
      <c r="T314" s="90"/>
      <c r="U314" s="90"/>
    </row>
    <row r="315" spans="1:21" x14ac:dyDescent="0.25">
      <c r="A315" s="90"/>
      <c r="B315" s="90"/>
      <c r="C315" s="90"/>
      <c r="D315" s="90"/>
      <c r="E315" s="90"/>
      <c r="F315" s="90"/>
      <c r="G315" s="90"/>
      <c r="H315" s="90"/>
      <c r="I315" s="90"/>
      <c r="J315" s="90"/>
      <c r="K315" s="90"/>
      <c r="L315" s="90"/>
      <c r="M315" s="90"/>
      <c r="N315" s="90"/>
      <c r="O315" s="90"/>
      <c r="P315" s="90"/>
      <c r="Q315" s="90"/>
      <c r="R315" s="90"/>
      <c r="S315" s="90"/>
      <c r="T315" s="90"/>
      <c r="U315" s="90"/>
    </row>
    <row r="316" spans="1:21" x14ac:dyDescent="0.25">
      <c r="A316" s="90"/>
      <c r="B316" s="90"/>
      <c r="C316" s="90"/>
      <c r="D316" s="90"/>
      <c r="E316" s="90"/>
      <c r="F316" s="90"/>
      <c r="G316" s="90"/>
      <c r="H316" s="90"/>
      <c r="I316" s="90"/>
      <c r="J316" s="90"/>
      <c r="K316" s="90"/>
      <c r="L316" s="90"/>
      <c r="M316" s="90"/>
      <c r="N316" s="90"/>
      <c r="O316" s="90"/>
      <c r="P316" s="90"/>
      <c r="Q316" s="90"/>
      <c r="R316" s="90"/>
      <c r="S316" s="90"/>
      <c r="T316" s="90"/>
      <c r="U316" s="90"/>
    </row>
    <row r="317" spans="1:21" x14ac:dyDescent="0.25">
      <c r="A317" s="90"/>
      <c r="B317" s="90"/>
      <c r="C317" s="90"/>
      <c r="D317" s="90"/>
      <c r="E317" s="90"/>
      <c r="F317" s="90"/>
      <c r="G317" s="90"/>
      <c r="H317" s="90"/>
      <c r="I317" s="90"/>
      <c r="J317" s="90"/>
      <c r="K317" s="90"/>
      <c r="L317" s="90"/>
      <c r="M317" s="90"/>
      <c r="N317" s="90"/>
      <c r="O317" s="90"/>
      <c r="P317" s="90"/>
      <c r="Q317" s="90"/>
      <c r="R317" s="90"/>
      <c r="S317" s="90"/>
      <c r="T317" s="90"/>
      <c r="U317" s="90"/>
    </row>
    <row r="318" spans="1:21" x14ac:dyDescent="0.25">
      <c r="A318" s="90"/>
      <c r="B318" s="90"/>
      <c r="C318" s="90"/>
      <c r="D318" s="90"/>
      <c r="E318" s="90"/>
      <c r="F318" s="90"/>
      <c r="G318" s="90"/>
      <c r="H318" s="90"/>
      <c r="I318" s="90"/>
      <c r="J318" s="90"/>
      <c r="K318" s="90"/>
      <c r="L318" s="90"/>
      <c r="M318" s="90"/>
      <c r="N318" s="90"/>
      <c r="O318" s="90"/>
      <c r="P318" s="90"/>
      <c r="Q318" s="90"/>
      <c r="R318" s="90"/>
      <c r="S318" s="90"/>
      <c r="T318" s="90"/>
      <c r="U318" s="90"/>
    </row>
    <row r="319" spans="1:21" x14ac:dyDescent="0.25">
      <c r="A319" s="90"/>
      <c r="B319" s="90"/>
      <c r="C319" s="90"/>
      <c r="D319" s="90"/>
      <c r="E319" s="90"/>
      <c r="F319" s="90"/>
      <c r="G319" s="90"/>
      <c r="H319" s="90"/>
      <c r="I319" s="90"/>
      <c r="J319" s="90"/>
      <c r="K319" s="90"/>
      <c r="L319" s="90"/>
      <c r="M319" s="90"/>
      <c r="N319" s="90"/>
      <c r="O319" s="90"/>
      <c r="P319" s="90"/>
      <c r="Q319" s="90"/>
      <c r="R319" s="90"/>
      <c r="S319" s="90"/>
      <c r="T319" s="90"/>
      <c r="U319" s="90"/>
    </row>
    <row r="320" spans="1:21" x14ac:dyDescent="0.25">
      <c r="A320" s="90"/>
      <c r="B320" s="90"/>
      <c r="C320" s="90"/>
      <c r="D320" s="90"/>
      <c r="E320" s="90"/>
      <c r="F320" s="90"/>
      <c r="G320" s="90"/>
      <c r="H320" s="90"/>
      <c r="I320" s="90"/>
      <c r="J320" s="90"/>
      <c r="K320" s="90"/>
      <c r="L320" s="90"/>
      <c r="M320" s="90"/>
      <c r="N320" s="90"/>
      <c r="O320" s="90"/>
      <c r="P320" s="90"/>
      <c r="Q320" s="90"/>
      <c r="R320" s="90"/>
      <c r="S320" s="90"/>
      <c r="T320" s="90"/>
      <c r="U320" s="90"/>
    </row>
    <row r="321" spans="1:21" x14ac:dyDescent="0.25">
      <c r="A321" s="90"/>
      <c r="B321" s="90"/>
      <c r="C321" s="90"/>
      <c r="D321" s="90"/>
      <c r="E321" s="90"/>
      <c r="F321" s="90"/>
      <c r="G321" s="90"/>
      <c r="H321" s="90"/>
      <c r="I321" s="90"/>
      <c r="J321" s="90"/>
      <c r="K321" s="90"/>
      <c r="L321" s="90"/>
      <c r="M321" s="90"/>
      <c r="N321" s="90"/>
      <c r="O321" s="90"/>
      <c r="P321" s="90"/>
      <c r="Q321" s="90"/>
      <c r="R321" s="90"/>
      <c r="S321" s="90"/>
      <c r="T321" s="90"/>
      <c r="U321" s="90"/>
    </row>
    <row r="322" spans="1:21" x14ac:dyDescent="0.25">
      <c r="A322" s="90"/>
      <c r="B322" s="90"/>
      <c r="C322" s="90"/>
      <c r="D322" s="90"/>
      <c r="E322" s="90"/>
      <c r="F322" s="90"/>
      <c r="G322" s="90"/>
      <c r="H322" s="90"/>
      <c r="I322" s="90"/>
      <c r="J322" s="90"/>
      <c r="K322" s="90"/>
      <c r="L322" s="90"/>
      <c r="M322" s="90"/>
      <c r="N322" s="90"/>
      <c r="O322" s="90"/>
      <c r="P322" s="90"/>
      <c r="Q322" s="90"/>
      <c r="R322" s="90"/>
      <c r="S322" s="90"/>
      <c r="T322" s="90"/>
      <c r="U322" s="90"/>
    </row>
    <row r="323" spans="1:21" x14ac:dyDescent="0.25">
      <c r="A323" s="90"/>
      <c r="B323" s="90"/>
      <c r="C323" s="90"/>
      <c r="D323" s="90"/>
      <c r="E323" s="90"/>
      <c r="F323" s="90"/>
      <c r="G323" s="90"/>
      <c r="H323" s="90"/>
      <c r="I323" s="90"/>
      <c r="J323" s="90"/>
      <c r="K323" s="90"/>
      <c r="L323" s="90"/>
      <c r="M323" s="90"/>
      <c r="N323" s="90"/>
      <c r="O323" s="90"/>
      <c r="P323" s="90"/>
      <c r="Q323" s="90"/>
      <c r="R323" s="90"/>
      <c r="S323" s="90"/>
      <c r="T323" s="90"/>
      <c r="U323" s="90"/>
    </row>
    <row r="324" spans="1:21" x14ac:dyDescent="0.25">
      <c r="A324" s="90"/>
      <c r="B324" s="90"/>
      <c r="C324" s="90"/>
      <c r="D324" s="90"/>
      <c r="E324" s="90"/>
      <c r="F324" s="90"/>
      <c r="G324" s="90"/>
      <c r="H324" s="90"/>
      <c r="I324" s="90"/>
      <c r="J324" s="90"/>
      <c r="K324" s="90"/>
      <c r="L324" s="90"/>
      <c r="M324" s="90"/>
      <c r="N324" s="90"/>
      <c r="O324" s="90"/>
      <c r="P324" s="90"/>
      <c r="Q324" s="90"/>
      <c r="R324" s="90"/>
      <c r="S324" s="90"/>
      <c r="T324" s="90"/>
      <c r="U324" s="90"/>
    </row>
    <row r="325" spans="1:21" x14ac:dyDescent="0.25">
      <c r="A325" s="90"/>
      <c r="B325" s="90"/>
      <c r="C325" s="90"/>
      <c r="D325" s="90"/>
      <c r="E325" s="90"/>
      <c r="F325" s="90"/>
      <c r="G325" s="90"/>
      <c r="H325" s="90"/>
      <c r="I325" s="90"/>
      <c r="J325" s="90"/>
      <c r="K325" s="90"/>
      <c r="L325" s="90"/>
      <c r="M325" s="90"/>
      <c r="N325" s="90"/>
      <c r="O325" s="90"/>
      <c r="P325" s="90"/>
      <c r="Q325" s="90"/>
      <c r="R325" s="90"/>
      <c r="S325" s="90"/>
      <c r="T325" s="90"/>
      <c r="U325" s="90"/>
    </row>
    <row r="326" spans="1:21" x14ac:dyDescent="0.25">
      <c r="A326" s="90"/>
      <c r="B326" s="90"/>
      <c r="C326" s="90"/>
      <c r="D326" s="90"/>
      <c r="E326" s="90"/>
      <c r="F326" s="90"/>
      <c r="G326" s="90"/>
      <c r="H326" s="90"/>
      <c r="I326" s="90"/>
      <c r="J326" s="90"/>
      <c r="K326" s="90"/>
      <c r="L326" s="90"/>
      <c r="M326" s="90"/>
      <c r="N326" s="90"/>
      <c r="O326" s="90"/>
      <c r="P326" s="90"/>
      <c r="Q326" s="90"/>
      <c r="R326" s="90"/>
      <c r="S326" s="90"/>
      <c r="T326" s="90"/>
      <c r="U326" s="90"/>
    </row>
    <row r="327" spans="1:21" x14ac:dyDescent="0.25">
      <c r="A327" s="90"/>
      <c r="B327" s="90"/>
      <c r="C327" s="90"/>
      <c r="D327" s="90"/>
      <c r="E327" s="90"/>
      <c r="F327" s="90"/>
      <c r="G327" s="90"/>
      <c r="H327" s="90"/>
      <c r="I327" s="90"/>
      <c r="J327" s="90"/>
      <c r="K327" s="90"/>
      <c r="L327" s="90"/>
      <c r="M327" s="90"/>
      <c r="N327" s="90"/>
      <c r="O327" s="90"/>
      <c r="P327" s="90"/>
      <c r="Q327" s="90"/>
      <c r="R327" s="90"/>
      <c r="S327" s="90"/>
      <c r="T327" s="90"/>
      <c r="U327" s="90"/>
    </row>
    <row r="328" spans="1:21" x14ac:dyDescent="0.25">
      <c r="A328" s="90"/>
      <c r="B328" s="90"/>
      <c r="C328" s="90"/>
      <c r="D328" s="90"/>
      <c r="E328" s="90"/>
      <c r="F328" s="90"/>
      <c r="G328" s="90"/>
      <c r="H328" s="90"/>
      <c r="I328" s="90"/>
      <c r="J328" s="90"/>
      <c r="K328" s="90"/>
      <c r="L328" s="90"/>
      <c r="M328" s="90"/>
      <c r="N328" s="90"/>
      <c r="O328" s="90"/>
      <c r="P328" s="90"/>
      <c r="Q328" s="90"/>
      <c r="R328" s="90"/>
      <c r="S328" s="90"/>
      <c r="T328" s="90"/>
      <c r="U328" s="90"/>
    </row>
    <row r="329" spans="1:21" x14ac:dyDescent="0.25">
      <c r="A329" s="90"/>
      <c r="B329" s="90"/>
      <c r="C329" s="90"/>
      <c r="D329" s="90"/>
      <c r="E329" s="90"/>
      <c r="F329" s="90"/>
      <c r="G329" s="90"/>
      <c r="H329" s="90"/>
      <c r="I329" s="90"/>
      <c r="J329" s="90"/>
      <c r="K329" s="90"/>
      <c r="L329" s="90"/>
      <c r="M329" s="90"/>
      <c r="N329" s="90"/>
      <c r="O329" s="90"/>
      <c r="P329" s="90"/>
      <c r="Q329" s="90"/>
      <c r="R329" s="90"/>
      <c r="S329" s="90"/>
      <c r="T329" s="90"/>
      <c r="U329" s="90"/>
    </row>
    <row r="330" spans="1:21" x14ac:dyDescent="0.25">
      <c r="A330" s="90"/>
      <c r="B330" s="90"/>
      <c r="C330" s="90"/>
      <c r="D330" s="90"/>
      <c r="E330" s="90"/>
      <c r="F330" s="90"/>
      <c r="G330" s="90"/>
      <c r="H330" s="90"/>
      <c r="I330" s="90"/>
      <c r="J330" s="90"/>
      <c r="K330" s="90"/>
      <c r="L330" s="90"/>
      <c r="M330" s="90"/>
      <c r="N330" s="90"/>
      <c r="O330" s="90"/>
      <c r="P330" s="90"/>
      <c r="Q330" s="90"/>
      <c r="R330" s="90"/>
      <c r="S330" s="90"/>
      <c r="T330" s="90"/>
      <c r="U330" s="90"/>
    </row>
    <row r="331" spans="1:21" x14ac:dyDescent="0.25">
      <c r="A331" s="90"/>
      <c r="B331" s="90"/>
      <c r="C331" s="90"/>
      <c r="D331" s="90"/>
      <c r="E331" s="90"/>
      <c r="F331" s="90"/>
      <c r="G331" s="90"/>
      <c r="H331" s="90"/>
      <c r="I331" s="90"/>
      <c r="J331" s="90"/>
      <c r="K331" s="90"/>
      <c r="L331" s="90"/>
      <c r="M331" s="90"/>
      <c r="N331" s="90"/>
      <c r="O331" s="90"/>
      <c r="P331" s="90"/>
      <c r="Q331" s="90"/>
      <c r="R331" s="90"/>
      <c r="S331" s="90"/>
      <c r="T331" s="90"/>
      <c r="U331" s="90"/>
    </row>
    <row r="332" spans="1:21" x14ac:dyDescent="0.25">
      <c r="A332" s="90"/>
      <c r="B332" s="90"/>
      <c r="C332" s="90"/>
      <c r="D332" s="90"/>
      <c r="E332" s="90"/>
      <c r="F332" s="90"/>
      <c r="G332" s="90"/>
      <c r="H332" s="90"/>
      <c r="I332" s="90"/>
      <c r="J332" s="90"/>
      <c r="K332" s="90"/>
      <c r="L332" s="90"/>
      <c r="M332" s="90"/>
      <c r="N332" s="90"/>
      <c r="O332" s="90"/>
      <c r="P332" s="90"/>
      <c r="Q332" s="90"/>
      <c r="R332" s="90"/>
      <c r="S332" s="90"/>
      <c r="T332" s="90"/>
      <c r="U332" s="90"/>
    </row>
    <row r="333" spans="1:21" x14ac:dyDescent="0.25">
      <c r="A333" s="90"/>
      <c r="B333" s="90"/>
      <c r="C333" s="90"/>
      <c r="D333" s="90"/>
      <c r="E333" s="90"/>
      <c r="F333" s="90"/>
      <c r="G333" s="90"/>
      <c r="H333" s="90"/>
      <c r="I333" s="90"/>
      <c r="J333" s="90"/>
      <c r="K333" s="90"/>
      <c r="L333" s="90"/>
      <c r="M333" s="90"/>
      <c r="N333" s="90"/>
      <c r="O333" s="90"/>
      <c r="P333" s="90"/>
      <c r="Q333" s="90"/>
      <c r="R333" s="90"/>
      <c r="S333" s="90"/>
      <c r="T333" s="90"/>
      <c r="U333" s="90"/>
    </row>
    <row r="334" spans="1:21" x14ac:dyDescent="0.25">
      <c r="A334" s="90"/>
      <c r="B334" s="90"/>
      <c r="C334" s="90"/>
      <c r="D334" s="90"/>
      <c r="E334" s="90"/>
      <c r="F334" s="90"/>
      <c r="G334" s="90"/>
      <c r="H334" s="90"/>
      <c r="I334" s="90"/>
      <c r="J334" s="90"/>
      <c r="K334" s="90"/>
      <c r="L334" s="90"/>
      <c r="M334" s="90"/>
      <c r="N334" s="90"/>
      <c r="O334" s="90"/>
      <c r="P334" s="90"/>
      <c r="Q334" s="90"/>
      <c r="R334" s="90"/>
      <c r="S334" s="90"/>
      <c r="T334" s="90"/>
      <c r="U334" s="90"/>
    </row>
    <row r="335" spans="1:21" x14ac:dyDescent="0.25">
      <c r="A335" s="90"/>
      <c r="B335" s="90"/>
      <c r="C335" s="90"/>
      <c r="D335" s="90"/>
      <c r="E335" s="90"/>
      <c r="F335" s="90"/>
      <c r="G335" s="90"/>
      <c r="H335" s="90"/>
      <c r="I335" s="90"/>
      <c r="J335" s="90"/>
      <c r="K335" s="90"/>
      <c r="L335" s="90"/>
      <c r="M335" s="90"/>
      <c r="N335" s="90"/>
      <c r="O335" s="90"/>
      <c r="P335" s="90"/>
      <c r="Q335" s="90"/>
      <c r="R335" s="90"/>
      <c r="S335" s="90"/>
      <c r="T335" s="90"/>
      <c r="U335" s="90"/>
    </row>
    <row r="336" spans="1:21" x14ac:dyDescent="0.25">
      <c r="A336" s="90"/>
      <c r="B336" s="90"/>
      <c r="C336" s="90"/>
      <c r="D336" s="90"/>
      <c r="E336" s="90"/>
      <c r="F336" s="90"/>
      <c r="G336" s="90"/>
      <c r="H336" s="90"/>
      <c r="I336" s="90"/>
      <c r="J336" s="90"/>
      <c r="K336" s="90"/>
      <c r="L336" s="90"/>
      <c r="M336" s="90"/>
      <c r="N336" s="90"/>
      <c r="O336" s="90"/>
      <c r="P336" s="90"/>
      <c r="Q336" s="90"/>
      <c r="R336" s="90"/>
      <c r="S336" s="90"/>
      <c r="T336" s="90"/>
      <c r="U336" s="90"/>
    </row>
    <row r="337" spans="1:21" x14ac:dyDescent="0.25">
      <c r="A337" s="90"/>
      <c r="B337" s="90"/>
      <c r="C337" s="90"/>
      <c r="D337" s="90"/>
      <c r="E337" s="90"/>
      <c r="F337" s="90"/>
      <c r="G337" s="90"/>
      <c r="H337" s="90"/>
      <c r="I337" s="90"/>
      <c r="J337" s="90"/>
      <c r="K337" s="90"/>
      <c r="L337" s="90"/>
      <c r="M337" s="90"/>
      <c r="N337" s="90"/>
      <c r="O337" s="90"/>
      <c r="P337" s="90"/>
      <c r="Q337" s="90"/>
      <c r="R337" s="90"/>
      <c r="S337" s="90"/>
      <c r="T337" s="90"/>
      <c r="U337" s="90"/>
    </row>
    <row r="338" spans="1:21" x14ac:dyDescent="0.25">
      <c r="A338" s="90"/>
      <c r="B338" s="90"/>
      <c r="C338" s="90"/>
      <c r="D338" s="90"/>
      <c r="E338" s="90"/>
      <c r="F338" s="90"/>
      <c r="G338" s="90"/>
      <c r="H338" s="90"/>
      <c r="I338" s="90"/>
      <c r="J338" s="90"/>
      <c r="K338" s="90"/>
      <c r="L338" s="90"/>
      <c r="M338" s="90"/>
      <c r="N338" s="90"/>
      <c r="O338" s="90"/>
      <c r="P338" s="90"/>
      <c r="Q338" s="90"/>
      <c r="R338" s="90"/>
      <c r="S338" s="90"/>
      <c r="T338" s="90"/>
      <c r="U338" s="90"/>
    </row>
    <row r="339" spans="1:21" x14ac:dyDescent="0.25">
      <c r="A339" s="90"/>
      <c r="B339" s="90"/>
      <c r="C339" s="90"/>
      <c r="D339" s="90"/>
      <c r="E339" s="90"/>
      <c r="F339" s="90"/>
      <c r="G339" s="90"/>
      <c r="H339" s="90"/>
      <c r="I339" s="90"/>
      <c r="J339" s="90"/>
      <c r="K339" s="90"/>
      <c r="L339" s="90"/>
      <c r="M339" s="90"/>
      <c r="N339" s="90"/>
      <c r="O339" s="90"/>
      <c r="P339" s="90"/>
      <c r="Q339" s="90"/>
      <c r="R339" s="90"/>
      <c r="S339" s="90"/>
      <c r="T339" s="90"/>
      <c r="U339" s="90"/>
    </row>
    <row r="340" spans="1:21" x14ac:dyDescent="0.25">
      <c r="A340" s="90"/>
      <c r="B340" s="90"/>
      <c r="C340" s="90"/>
      <c r="D340" s="90"/>
      <c r="E340" s="90"/>
      <c r="F340" s="90"/>
      <c r="G340" s="90"/>
      <c r="H340" s="90"/>
      <c r="I340" s="90"/>
      <c r="J340" s="90"/>
      <c r="K340" s="90"/>
      <c r="L340" s="90"/>
      <c r="M340" s="90"/>
      <c r="N340" s="90"/>
      <c r="O340" s="90"/>
      <c r="P340" s="90"/>
      <c r="Q340" s="90"/>
      <c r="R340" s="90"/>
      <c r="S340" s="90"/>
      <c r="T340" s="90"/>
      <c r="U340" s="90"/>
    </row>
    <row r="341" spans="1:21" x14ac:dyDescent="0.25">
      <c r="A341" s="90"/>
      <c r="B341" s="90"/>
      <c r="C341" s="90"/>
      <c r="D341" s="90"/>
      <c r="E341" s="90"/>
      <c r="F341" s="90"/>
      <c r="G341" s="90"/>
      <c r="H341" s="90"/>
      <c r="I341" s="90"/>
      <c r="J341" s="90"/>
      <c r="K341" s="90"/>
      <c r="L341" s="90"/>
      <c r="M341" s="90"/>
      <c r="N341" s="90"/>
      <c r="O341" s="90"/>
      <c r="P341" s="90"/>
      <c r="Q341" s="90"/>
      <c r="R341" s="90"/>
      <c r="S341" s="90"/>
      <c r="T341" s="90"/>
      <c r="U341" s="90"/>
    </row>
    <row r="342" spans="1:21" x14ac:dyDescent="0.25">
      <c r="A342" s="90"/>
      <c r="B342" s="90"/>
      <c r="C342" s="90"/>
      <c r="D342" s="90"/>
      <c r="E342" s="90"/>
      <c r="F342" s="90"/>
      <c r="G342" s="90"/>
      <c r="H342" s="90"/>
      <c r="I342" s="90"/>
      <c r="J342" s="90"/>
      <c r="K342" s="90"/>
      <c r="L342" s="90"/>
      <c r="M342" s="90"/>
      <c r="N342" s="90"/>
      <c r="O342" s="90"/>
      <c r="P342" s="90"/>
      <c r="Q342" s="90"/>
      <c r="R342" s="90"/>
      <c r="S342" s="90"/>
      <c r="T342" s="90"/>
      <c r="U342" s="90"/>
    </row>
    <row r="343" spans="1:21" x14ac:dyDescent="0.25">
      <c r="A343" s="90"/>
      <c r="B343" s="90"/>
      <c r="C343" s="90"/>
      <c r="D343" s="90"/>
      <c r="E343" s="90"/>
      <c r="F343" s="90"/>
      <c r="G343" s="90"/>
      <c r="H343" s="90"/>
      <c r="I343" s="90"/>
      <c r="J343" s="90"/>
      <c r="K343" s="90"/>
      <c r="L343" s="90"/>
      <c r="M343" s="90"/>
      <c r="N343" s="90"/>
      <c r="O343" s="90"/>
      <c r="P343" s="90"/>
      <c r="Q343" s="90"/>
      <c r="R343" s="90"/>
      <c r="S343" s="90"/>
      <c r="T343" s="90"/>
      <c r="U343" s="90"/>
    </row>
    <row r="344" spans="1:21" x14ac:dyDescent="0.25">
      <c r="A344" s="90"/>
      <c r="B344" s="90"/>
      <c r="C344" s="90"/>
      <c r="D344" s="90"/>
      <c r="E344" s="90"/>
      <c r="F344" s="90"/>
      <c r="G344" s="90"/>
      <c r="H344" s="90"/>
      <c r="I344" s="90"/>
      <c r="J344" s="90"/>
      <c r="K344" s="90"/>
      <c r="L344" s="90"/>
      <c r="M344" s="90"/>
      <c r="N344" s="90"/>
      <c r="O344" s="90"/>
      <c r="P344" s="90"/>
      <c r="Q344" s="90"/>
      <c r="R344" s="90"/>
      <c r="S344" s="90"/>
      <c r="T344" s="90"/>
      <c r="U344" s="90"/>
    </row>
    <row r="345" spans="1:21" x14ac:dyDescent="0.25">
      <c r="A345" s="90"/>
      <c r="B345" s="90"/>
      <c r="C345" s="90"/>
      <c r="D345" s="90"/>
      <c r="E345" s="90"/>
      <c r="F345" s="90"/>
      <c r="G345" s="90"/>
      <c r="H345" s="90"/>
      <c r="I345" s="90"/>
      <c r="J345" s="90"/>
      <c r="K345" s="90"/>
      <c r="L345" s="90"/>
      <c r="M345" s="90"/>
      <c r="N345" s="90"/>
      <c r="O345" s="90"/>
      <c r="P345" s="90"/>
      <c r="Q345" s="90"/>
      <c r="R345" s="90"/>
      <c r="S345" s="90"/>
      <c r="T345" s="90"/>
      <c r="U345" s="90"/>
    </row>
    <row r="346" spans="1:21" x14ac:dyDescent="0.25">
      <c r="A346" s="90"/>
      <c r="B346" s="90"/>
      <c r="C346" s="90"/>
      <c r="D346" s="90"/>
      <c r="E346" s="90"/>
      <c r="F346" s="90"/>
      <c r="G346" s="90"/>
      <c r="H346" s="90"/>
      <c r="I346" s="90"/>
      <c r="J346" s="90"/>
      <c r="K346" s="90"/>
      <c r="L346" s="90"/>
      <c r="M346" s="90"/>
      <c r="N346" s="90"/>
      <c r="O346" s="90"/>
      <c r="P346" s="90"/>
      <c r="Q346" s="90"/>
      <c r="R346" s="90"/>
      <c r="S346" s="90"/>
      <c r="T346" s="90"/>
      <c r="U346" s="90"/>
    </row>
    <row r="347" spans="1:21" x14ac:dyDescent="0.25">
      <c r="A347" s="90"/>
      <c r="B347" s="90"/>
      <c r="C347" s="90"/>
      <c r="D347" s="90"/>
      <c r="E347" s="90"/>
      <c r="F347" s="90"/>
      <c r="G347" s="90"/>
      <c r="H347" s="90"/>
      <c r="I347" s="90"/>
      <c r="J347" s="90"/>
      <c r="K347" s="90"/>
      <c r="L347" s="90"/>
      <c r="M347" s="90"/>
      <c r="N347" s="90"/>
      <c r="O347" s="90"/>
      <c r="P347" s="90"/>
      <c r="Q347" s="90"/>
      <c r="R347" s="90"/>
      <c r="S347" s="90"/>
      <c r="T347" s="90"/>
      <c r="U347" s="90"/>
    </row>
    <row r="348" spans="1:21" x14ac:dyDescent="0.25">
      <c r="A348" s="90"/>
      <c r="B348" s="90"/>
      <c r="C348" s="90"/>
      <c r="D348" s="90"/>
      <c r="E348" s="90"/>
      <c r="F348" s="90"/>
      <c r="G348" s="90"/>
      <c r="H348" s="90"/>
      <c r="I348" s="90"/>
      <c r="J348" s="90"/>
      <c r="K348" s="90"/>
      <c r="L348" s="90"/>
      <c r="M348" s="90"/>
      <c r="N348" s="90"/>
      <c r="O348" s="90"/>
      <c r="P348" s="90"/>
      <c r="Q348" s="90"/>
      <c r="R348" s="90"/>
      <c r="S348" s="90"/>
      <c r="T348" s="90"/>
      <c r="U348" s="90"/>
    </row>
    <row r="349" spans="1:21" x14ac:dyDescent="0.25">
      <c r="A349" s="90"/>
      <c r="B349" s="90"/>
      <c r="C349" s="90"/>
      <c r="D349" s="90"/>
      <c r="E349" s="90"/>
      <c r="F349" s="90"/>
      <c r="G349" s="90"/>
      <c r="H349" s="90"/>
      <c r="I349" s="90"/>
      <c r="J349" s="90"/>
      <c r="K349" s="90"/>
      <c r="L349" s="90"/>
      <c r="M349" s="90"/>
      <c r="N349" s="90"/>
      <c r="O349" s="90"/>
      <c r="P349" s="90"/>
      <c r="Q349" s="90"/>
      <c r="R349" s="90"/>
      <c r="S349" s="90"/>
      <c r="T349" s="90"/>
      <c r="U349" s="90"/>
    </row>
    <row r="350" spans="1:21" x14ac:dyDescent="0.25">
      <c r="A350" s="90"/>
      <c r="B350" s="90"/>
      <c r="C350" s="90"/>
      <c r="D350" s="90"/>
      <c r="E350" s="90"/>
      <c r="F350" s="90"/>
      <c r="G350" s="90"/>
      <c r="H350" s="90"/>
      <c r="I350" s="90"/>
      <c r="J350" s="90"/>
      <c r="K350" s="90"/>
      <c r="L350" s="90"/>
      <c r="M350" s="90"/>
      <c r="N350" s="90"/>
      <c r="O350" s="90"/>
      <c r="P350" s="90"/>
      <c r="Q350" s="90"/>
      <c r="R350" s="90"/>
      <c r="S350" s="90"/>
      <c r="T350" s="90"/>
      <c r="U350" s="90"/>
    </row>
    <row r="351" spans="1:21" x14ac:dyDescent="0.25">
      <c r="A351" s="90"/>
      <c r="B351" s="90"/>
      <c r="C351" s="90"/>
      <c r="D351" s="90"/>
      <c r="E351" s="90"/>
      <c r="F351" s="90"/>
      <c r="G351" s="90"/>
      <c r="H351" s="90"/>
      <c r="I351" s="90"/>
      <c r="J351" s="90"/>
      <c r="K351" s="90"/>
      <c r="L351" s="90"/>
      <c r="M351" s="90"/>
      <c r="N351" s="90"/>
      <c r="O351" s="90"/>
      <c r="P351" s="90"/>
      <c r="Q351" s="90"/>
      <c r="R351" s="90"/>
      <c r="S351" s="90"/>
      <c r="T351" s="90"/>
      <c r="U351" s="90"/>
    </row>
    <row r="352" spans="1:21" x14ac:dyDescent="0.25">
      <c r="A352" s="90"/>
      <c r="B352" s="90"/>
      <c r="C352" s="90"/>
      <c r="D352" s="90"/>
      <c r="E352" s="90"/>
      <c r="F352" s="90"/>
      <c r="G352" s="90"/>
      <c r="H352" s="90"/>
      <c r="I352" s="90"/>
      <c r="J352" s="90"/>
      <c r="K352" s="90"/>
      <c r="L352" s="90"/>
      <c r="M352" s="90"/>
      <c r="N352" s="90"/>
      <c r="O352" s="90"/>
      <c r="P352" s="90"/>
      <c r="Q352" s="90"/>
      <c r="R352" s="90"/>
      <c r="S352" s="90"/>
      <c r="T352" s="90"/>
      <c r="U352" s="90"/>
    </row>
    <row r="353" spans="1:21" x14ac:dyDescent="0.25">
      <c r="A353" s="90"/>
      <c r="B353" s="90"/>
      <c r="C353" s="90"/>
      <c r="D353" s="90"/>
      <c r="E353" s="90"/>
      <c r="F353" s="90"/>
      <c r="G353" s="90"/>
      <c r="H353" s="90"/>
      <c r="I353" s="90"/>
      <c r="J353" s="90"/>
      <c r="K353" s="90"/>
      <c r="L353" s="90"/>
      <c r="M353" s="90"/>
      <c r="N353" s="90"/>
      <c r="O353" s="90"/>
      <c r="P353" s="90"/>
      <c r="Q353" s="90"/>
      <c r="R353" s="90"/>
      <c r="S353" s="90"/>
      <c r="T353" s="90"/>
      <c r="U353" s="90"/>
    </row>
    <row r="354" spans="1:21" x14ac:dyDescent="0.25">
      <c r="A354" s="90"/>
      <c r="B354" s="90"/>
      <c r="C354" s="90"/>
      <c r="D354" s="90"/>
      <c r="E354" s="90"/>
      <c r="F354" s="90"/>
      <c r="G354" s="90"/>
      <c r="H354" s="90"/>
      <c r="I354" s="90"/>
      <c r="J354" s="90"/>
      <c r="K354" s="90"/>
      <c r="L354" s="90"/>
      <c r="M354" s="90"/>
      <c r="N354" s="90"/>
      <c r="O354" s="90"/>
      <c r="P354" s="90"/>
      <c r="Q354" s="90"/>
      <c r="R354" s="90"/>
      <c r="S354" s="90"/>
      <c r="T354" s="90"/>
      <c r="U354" s="90"/>
    </row>
    <row r="355" spans="1:21" x14ac:dyDescent="0.25">
      <c r="A355" s="90"/>
      <c r="B355" s="90"/>
      <c r="C355" s="90"/>
      <c r="D355" s="90"/>
      <c r="E355" s="90"/>
      <c r="F355" s="90"/>
      <c r="G355" s="90"/>
      <c r="H355" s="90"/>
      <c r="I355" s="90"/>
      <c r="J355" s="90"/>
      <c r="K355" s="90"/>
      <c r="L355" s="90"/>
      <c r="M355" s="90"/>
      <c r="N355" s="90"/>
      <c r="O355" s="90"/>
      <c r="P355" s="90"/>
      <c r="Q355" s="90"/>
      <c r="R355" s="90"/>
      <c r="S355" s="90"/>
      <c r="T355" s="90"/>
      <c r="U355" s="90"/>
    </row>
    <row r="356" spans="1:21" x14ac:dyDescent="0.25">
      <c r="A356" s="90"/>
      <c r="B356" s="90"/>
      <c r="C356" s="90"/>
      <c r="D356" s="90"/>
      <c r="E356" s="90"/>
      <c r="F356" s="90"/>
      <c r="G356" s="90"/>
      <c r="H356" s="90"/>
      <c r="I356" s="90"/>
      <c r="J356" s="90"/>
      <c r="K356" s="90"/>
      <c r="L356" s="90"/>
      <c r="M356" s="90"/>
      <c r="N356" s="90"/>
      <c r="O356" s="90"/>
      <c r="P356" s="90"/>
      <c r="Q356" s="90"/>
      <c r="R356" s="90"/>
      <c r="S356" s="90"/>
      <c r="T356" s="90"/>
      <c r="U356" s="90"/>
    </row>
    <row r="357" spans="1:21" x14ac:dyDescent="0.25">
      <c r="A357" s="90"/>
      <c r="B357" s="90"/>
      <c r="C357" s="90"/>
      <c r="D357" s="90"/>
      <c r="E357" s="90"/>
      <c r="F357" s="90"/>
      <c r="G357" s="90"/>
      <c r="H357" s="90"/>
      <c r="I357" s="90"/>
      <c r="J357" s="90"/>
      <c r="K357" s="90"/>
      <c r="L357" s="90"/>
      <c r="M357" s="90"/>
      <c r="N357" s="90"/>
      <c r="O357" s="90"/>
      <c r="P357" s="90"/>
      <c r="Q357" s="90"/>
      <c r="R357" s="90"/>
      <c r="S357" s="90"/>
      <c r="T357" s="90"/>
      <c r="U357" s="90"/>
    </row>
    <row r="358" spans="1:21" x14ac:dyDescent="0.25">
      <c r="A358" s="90"/>
      <c r="B358" s="90"/>
      <c r="C358" s="90"/>
      <c r="D358" s="90"/>
      <c r="E358" s="90"/>
      <c r="F358" s="90"/>
      <c r="G358" s="90"/>
      <c r="H358" s="90"/>
      <c r="I358" s="90"/>
      <c r="J358" s="90"/>
      <c r="K358" s="90"/>
      <c r="L358" s="90"/>
      <c r="M358" s="90"/>
      <c r="N358" s="90"/>
      <c r="O358" s="90"/>
      <c r="P358" s="90"/>
      <c r="Q358" s="90"/>
      <c r="R358" s="90"/>
      <c r="S358" s="90"/>
      <c r="T358" s="90"/>
      <c r="U358" s="90"/>
    </row>
    <row r="359" spans="1:21" x14ac:dyDescent="0.25">
      <c r="A359" s="90"/>
      <c r="B359" s="90"/>
      <c r="C359" s="90"/>
      <c r="D359" s="90"/>
      <c r="E359" s="90"/>
      <c r="F359" s="90"/>
      <c r="G359" s="90"/>
      <c r="H359" s="90"/>
      <c r="I359" s="90"/>
      <c r="J359" s="90"/>
      <c r="K359" s="90"/>
      <c r="L359" s="90"/>
      <c r="M359" s="90"/>
      <c r="N359" s="90"/>
      <c r="O359" s="90"/>
      <c r="P359" s="90"/>
      <c r="Q359" s="90"/>
      <c r="R359" s="90"/>
      <c r="S359" s="90"/>
      <c r="T359" s="90"/>
      <c r="U359" s="90"/>
    </row>
    <row r="360" spans="1:21" x14ac:dyDescent="0.25">
      <c r="A360" s="90"/>
      <c r="B360" s="90"/>
      <c r="C360" s="90"/>
      <c r="D360" s="90"/>
      <c r="E360" s="90"/>
      <c r="F360" s="90"/>
      <c r="G360" s="90"/>
      <c r="H360" s="90"/>
      <c r="I360" s="90"/>
      <c r="J360" s="90"/>
      <c r="K360" s="90"/>
      <c r="L360" s="90"/>
      <c r="M360" s="90"/>
      <c r="N360" s="90"/>
      <c r="O360" s="90"/>
      <c r="P360" s="90"/>
      <c r="Q360" s="90"/>
      <c r="R360" s="90"/>
      <c r="S360" s="90"/>
      <c r="T360" s="90"/>
      <c r="U360" s="90"/>
    </row>
    <row r="361" spans="1:21" x14ac:dyDescent="0.25">
      <c r="A361" s="90"/>
      <c r="B361" s="90"/>
      <c r="C361" s="90"/>
      <c r="D361" s="90"/>
      <c r="E361" s="90"/>
      <c r="F361" s="90"/>
      <c r="G361" s="90"/>
      <c r="H361" s="90"/>
      <c r="I361" s="90"/>
      <c r="J361" s="90"/>
      <c r="K361" s="90"/>
      <c r="L361" s="90"/>
      <c r="M361" s="90"/>
      <c r="N361" s="90"/>
      <c r="O361" s="90"/>
      <c r="P361" s="90"/>
      <c r="Q361" s="90"/>
      <c r="R361" s="90"/>
      <c r="S361" s="90"/>
      <c r="T361" s="90"/>
      <c r="U361" s="90"/>
    </row>
    <row r="362" spans="1:21" x14ac:dyDescent="0.25">
      <c r="A362" s="90"/>
      <c r="B362" s="90"/>
      <c r="C362" s="90"/>
      <c r="D362" s="90"/>
      <c r="E362" s="90"/>
      <c r="F362" s="90"/>
      <c r="G362" s="90"/>
      <c r="H362" s="90"/>
      <c r="I362" s="90"/>
      <c r="J362" s="90"/>
      <c r="K362" s="90"/>
      <c r="L362" s="90"/>
      <c r="M362" s="90"/>
      <c r="N362" s="90"/>
      <c r="O362" s="90"/>
      <c r="P362" s="90"/>
      <c r="Q362" s="90"/>
      <c r="R362" s="90"/>
      <c r="S362" s="90"/>
      <c r="T362" s="90"/>
      <c r="U362" s="90"/>
    </row>
    <row r="363" spans="1:21" x14ac:dyDescent="0.25">
      <c r="A363" s="90"/>
      <c r="B363" s="90"/>
      <c r="C363" s="90"/>
      <c r="D363" s="90"/>
      <c r="E363" s="90"/>
      <c r="F363" s="90"/>
      <c r="G363" s="90"/>
      <c r="H363" s="90"/>
      <c r="I363" s="90"/>
      <c r="J363" s="90"/>
      <c r="K363" s="90"/>
      <c r="L363" s="90"/>
      <c r="M363" s="90"/>
      <c r="N363" s="90"/>
      <c r="O363" s="90"/>
      <c r="P363" s="90"/>
      <c r="Q363" s="90"/>
      <c r="R363" s="90"/>
      <c r="S363" s="90"/>
      <c r="T363" s="90"/>
      <c r="U363" s="90"/>
    </row>
    <row r="364" spans="1:21" x14ac:dyDescent="0.25">
      <c r="A364" s="90"/>
      <c r="B364" s="90"/>
      <c r="C364" s="90"/>
      <c r="D364" s="90"/>
      <c r="E364" s="90"/>
      <c r="F364" s="90"/>
      <c r="G364" s="90"/>
      <c r="H364" s="90"/>
      <c r="I364" s="90"/>
      <c r="J364" s="90"/>
      <c r="K364" s="90"/>
      <c r="L364" s="90"/>
      <c r="M364" s="90"/>
      <c r="N364" s="90"/>
      <c r="O364" s="90"/>
      <c r="P364" s="90"/>
      <c r="Q364" s="90"/>
      <c r="R364" s="90"/>
      <c r="S364" s="90"/>
      <c r="T364" s="90"/>
      <c r="U364" s="90"/>
    </row>
    <row r="365" spans="1:21" x14ac:dyDescent="0.25">
      <c r="A365" s="90"/>
      <c r="B365" s="90"/>
      <c r="C365" s="90"/>
      <c r="D365" s="90"/>
      <c r="E365" s="90"/>
      <c r="F365" s="90"/>
      <c r="G365" s="90"/>
      <c r="H365" s="90"/>
      <c r="I365" s="90"/>
      <c r="J365" s="90"/>
      <c r="K365" s="90"/>
      <c r="L365" s="90"/>
      <c r="M365" s="90"/>
      <c r="N365" s="90"/>
      <c r="O365" s="90"/>
      <c r="P365" s="90"/>
      <c r="Q365" s="90"/>
      <c r="R365" s="90"/>
      <c r="S365" s="90"/>
      <c r="T365" s="90"/>
      <c r="U365" s="90"/>
    </row>
    <row r="366" spans="1:21" x14ac:dyDescent="0.25">
      <c r="A366" s="90"/>
      <c r="B366" s="90"/>
      <c r="C366" s="90"/>
      <c r="D366" s="90"/>
      <c r="E366" s="90"/>
      <c r="F366" s="90"/>
      <c r="G366" s="90"/>
      <c r="H366" s="90"/>
      <c r="I366" s="90"/>
      <c r="J366" s="90"/>
      <c r="K366" s="90"/>
      <c r="L366" s="90"/>
      <c r="M366" s="90"/>
      <c r="N366" s="90"/>
      <c r="O366" s="90"/>
      <c r="P366" s="90"/>
      <c r="Q366" s="90"/>
      <c r="R366" s="90"/>
      <c r="S366" s="90"/>
      <c r="T366" s="90"/>
      <c r="U366" s="90"/>
    </row>
    <row r="367" spans="1:21" x14ac:dyDescent="0.25">
      <c r="A367" s="90"/>
      <c r="B367" s="90"/>
      <c r="C367" s="90"/>
      <c r="D367" s="90"/>
      <c r="E367" s="90"/>
      <c r="F367" s="90"/>
      <c r="G367" s="90"/>
      <c r="H367" s="90"/>
      <c r="I367" s="90"/>
      <c r="J367" s="90"/>
      <c r="K367" s="90"/>
      <c r="L367" s="90"/>
      <c r="M367" s="90"/>
      <c r="N367" s="90"/>
      <c r="O367" s="90"/>
      <c r="P367" s="90"/>
      <c r="Q367" s="90"/>
      <c r="R367" s="90"/>
      <c r="S367" s="90"/>
      <c r="T367" s="90"/>
      <c r="U367" s="90"/>
    </row>
    <row r="368" spans="1:21" x14ac:dyDescent="0.25">
      <c r="A368" s="90"/>
      <c r="B368" s="90"/>
      <c r="C368" s="90"/>
      <c r="D368" s="90"/>
      <c r="E368" s="90"/>
      <c r="F368" s="90"/>
      <c r="G368" s="90"/>
      <c r="H368" s="90"/>
      <c r="I368" s="90"/>
      <c r="J368" s="90"/>
      <c r="K368" s="90"/>
      <c r="L368" s="90"/>
      <c r="M368" s="90"/>
      <c r="N368" s="90"/>
      <c r="O368" s="90"/>
      <c r="P368" s="90"/>
      <c r="Q368" s="90"/>
      <c r="R368" s="90"/>
      <c r="S368" s="90"/>
      <c r="T368" s="90"/>
      <c r="U368" s="90"/>
    </row>
    <row r="369" spans="1:21" x14ac:dyDescent="0.25">
      <c r="A369" s="90"/>
      <c r="B369" s="90"/>
      <c r="C369" s="90"/>
      <c r="D369" s="90"/>
      <c r="E369" s="90"/>
      <c r="F369" s="90"/>
      <c r="G369" s="90"/>
      <c r="H369" s="90"/>
      <c r="I369" s="90"/>
      <c r="J369" s="90"/>
      <c r="K369" s="90"/>
      <c r="L369" s="90"/>
      <c r="M369" s="90"/>
      <c r="N369" s="90"/>
      <c r="O369" s="90"/>
      <c r="P369" s="90"/>
      <c r="Q369" s="90"/>
      <c r="R369" s="90"/>
      <c r="S369" s="90"/>
      <c r="T369" s="90"/>
      <c r="U369" s="90"/>
    </row>
    <row r="370" spans="1:21" x14ac:dyDescent="0.25">
      <c r="A370" s="90"/>
      <c r="B370" s="90"/>
      <c r="C370" s="90"/>
      <c r="D370" s="90"/>
      <c r="E370" s="90"/>
      <c r="F370" s="90"/>
      <c r="G370" s="90"/>
      <c r="H370" s="90"/>
      <c r="I370" s="90"/>
      <c r="J370" s="90"/>
      <c r="K370" s="90"/>
      <c r="L370" s="90"/>
      <c r="M370" s="90"/>
      <c r="N370" s="90"/>
      <c r="O370" s="90"/>
      <c r="P370" s="90"/>
      <c r="Q370" s="90"/>
      <c r="R370" s="90"/>
      <c r="S370" s="90"/>
      <c r="T370" s="90"/>
      <c r="U370" s="90"/>
    </row>
    <row r="371" spans="1:21" x14ac:dyDescent="0.25">
      <c r="A371" s="90"/>
      <c r="B371" s="90"/>
      <c r="C371" s="90"/>
      <c r="D371" s="90"/>
      <c r="E371" s="90"/>
      <c r="F371" s="90"/>
      <c r="G371" s="90"/>
      <c r="H371" s="90"/>
      <c r="I371" s="90"/>
      <c r="J371" s="90"/>
      <c r="K371" s="90"/>
      <c r="L371" s="90"/>
      <c r="M371" s="90"/>
      <c r="N371" s="90"/>
      <c r="O371" s="90"/>
      <c r="P371" s="90"/>
      <c r="Q371" s="90"/>
      <c r="R371" s="90"/>
      <c r="S371" s="90"/>
      <c r="T371" s="90"/>
      <c r="U371" s="90"/>
    </row>
    <row r="372" spans="1:21" x14ac:dyDescent="0.25">
      <c r="A372" s="90"/>
      <c r="B372" s="90"/>
      <c r="C372" s="90"/>
      <c r="D372" s="90"/>
      <c r="E372" s="90"/>
      <c r="F372" s="90"/>
      <c r="G372" s="90"/>
      <c r="H372" s="90"/>
      <c r="I372" s="90"/>
      <c r="J372" s="90"/>
      <c r="K372" s="90"/>
      <c r="L372" s="90"/>
      <c r="M372" s="90"/>
      <c r="N372" s="90"/>
      <c r="O372" s="90"/>
      <c r="P372" s="90"/>
      <c r="Q372" s="90"/>
      <c r="R372" s="90"/>
      <c r="S372" s="90"/>
      <c r="T372" s="90"/>
      <c r="U372" s="90"/>
    </row>
    <row r="373" spans="1:21" x14ac:dyDescent="0.25">
      <c r="A373" s="90"/>
      <c r="B373" s="90"/>
      <c r="C373" s="90"/>
      <c r="D373" s="90"/>
      <c r="E373" s="90"/>
      <c r="F373" s="90"/>
      <c r="G373" s="90"/>
      <c r="H373" s="90"/>
      <c r="I373" s="90"/>
      <c r="J373" s="90"/>
      <c r="K373" s="90"/>
      <c r="L373" s="90"/>
      <c r="M373" s="90"/>
      <c r="N373" s="90"/>
      <c r="O373" s="90"/>
      <c r="P373" s="90"/>
      <c r="Q373" s="90"/>
      <c r="R373" s="90"/>
      <c r="S373" s="90"/>
      <c r="T373" s="90"/>
      <c r="U373" s="90"/>
    </row>
    <row r="374" spans="1:21" x14ac:dyDescent="0.25">
      <c r="A374" s="90"/>
      <c r="B374" s="90"/>
      <c r="C374" s="90"/>
      <c r="D374" s="90"/>
      <c r="E374" s="90"/>
      <c r="F374" s="90"/>
      <c r="G374" s="90"/>
      <c r="H374" s="90"/>
      <c r="I374" s="90"/>
      <c r="J374" s="90"/>
      <c r="K374" s="90"/>
      <c r="L374" s="90"/>
      <c r="M374" s="90"/>
      <c r="N374" s="90"/>
      <c r="O374" s="90"/>
      <c r="P374" s="90"/>
      <c r="Q374" s="90"/>
      <c r="R374" s="90"/>
      <c r="S374" s="90"/>
      <c r="T374" s="90"/>
      <c r="U374" s="90"/>
    </row>
    <row r="375" spans="1:21" x14ac:dyDescent="0.25">
      <c r="A375" s="90"/>
      <c r="B375" s="90"/>
      <c r="C375" s="90"/>
      <c r="D375" s="90"/>
      <c r="E375" s="90"/>
      <c r="F375" s="90"/>
      <c r="G375" s="90"/>
      <c r="H375" s="90"/>
      <c r="I375" s="90"/>
      <c r="J375" s="90"/>
      <c r="K375" s="90"/>
      <c r="L375" s="90"/>
      <c r="M375" s="90"/>
      <c r="N375" s="90"/>
      <c r="O375" s="90"/>
      <c r="P375" s="90"/>
      <c r="Q375" s="90"/>
      <c r="R375" s="90"/>
      <c r="S375" s="90"/>
      <c r="T375" s="90"/>
      <c r="U375" s="90"/>
    </row>
    <row r="376" spans="1:21" x14ac:dyDescent="0.25">
      <c r="A376" s="90"/>
      <c r="B376" s="90"/>
      <c r="C376" s="90"/>
      <c r="D376" s="90"/>
      <c r="E376" s="90"/>
      <c r="F376" s="90"/>
      <c r="G376" s="90"/>
      <c r="H376" s="90"/>
      <c r="I376" s="90"/>
      <c r="J376" s="90"/>
      <c r="K376" s="90"/>
      <c r="L376" s="90"/>
      <c r="M376" s="90"/>
      <c r="N376" s="90"/>
      <c r="O376" s="90"/>
      <c r="P376" s="90"/>
      <c r="Q376" s="90"/>
      <c r="R376" s="90"/>
      <c r="S376" s="90"/>
      <c r="T376" s="90"/>
      <c r="U376" s="90"/>
    </row>
    <row r="377" spans="1:21" x14ac:dyDescent="0.25">
      <c r="A377" s="90"/>
      <c r="B377" s="90"/>
      <c r="C377" s="90"/>
      <c r="D377" s="90"/>
      <c r="E377" s="90"/>
      <c r="F377" s="90"/>
      <c r="G377" s="90"/>
      <c r="H377" s="90"/>
      <c r="I377" s="90"/>
      <c r="J377" s="90"/>
      <c r="K377" s="90"/>
      <c r="L377" s="90"/>
      <c r="M377" s="90"/>
      <c r="N377" s="90"/>
      <c r="O377" s="90"/>
      <c r="P377" s="90"/>
      <c r="Q377" s="90"/>
      <c r="R377" s="90"/>
      <c r="S377" s="90"/>
      <c r="T377" s="90"/>
      <c r="U377" s="90"/>
    </row>
    <row r="378" spans="1:21" x14ac:dyDescent="0.25">
      <c r="A378" s="90"/>
      <c r="B378" s="90"/>
      <c r="C378" s="90"/>
      <c r="D378" s="90"/>
      <c r="E378" s="90"/>
      <c r="F378" s="90"/>
      <c r="G378" s="90"/>
      <c r="H378" s="90"/>
      <c r="I378" s="90"/>
      <c r="J378" s="90"/>
      <c r="K378" s="90"/>
      <c r="L378" s="90"/>
      <c r="M378" s="90"/>
      <c r="N378" s="90"/>
      <c r="O378" s="90"/>
      <c r="P378" s="90"/>
      <c r="Q378" s="90"/>
      <c r="R378" s="90"/>
      <c r="S378" s="90"/>
      <c r="T378" s="90"/>
      <c r="U378" s="90"/>
    </row>
    <row r="379" spans="1:21" x14ac:dyDescent="0.25">
      <c r="A379" s="90"/>
      <c r="B379" s="90"/>
      <c r="C379" s="90"/>
      <c r="D379" s="90"/>
      <c r="E379" s="90"/>
      <c r="F379" s="90"/>
      <c r="G379" s="90"/>
      <c r="H379" s="90"/>
      <c r="I379" s="90"/>
      <c r="J379" s="90"/>
      <c r="K379" s="90"/>
      <c r="L379" s="90"/>
      <c r="M379" s="90"/>
      <c r="N379" s="90"/>
      <c r="O379" s="90"/>
      <c r="P379" s="90"/>
      <c r="Q379" s="90"/>
      <c r="R379" s="90"/>
      <c r="S379" s="90"/>
      <c r="T379" s="90"/>
      <c r="U379" s="90"/>
    </row>
    <row r="380" spans="1:21" x14ac:dyDescent="0.25">
      <c r="A380" s="90"/>
      <c r="B380" s="90"/>
      <c r="C380" s="90"/>
      <c r="D380" s="90"/>
      <c r="E380" s="90"/>
      <c r="F380" s="90"/>
      <c r="G380" s="90"/>
      <c r="H380" s="90"/>
      <c r="I380" s="90"/>
      <c r="J380" s="90"/>
      <c r="K380" s="90"/>
      <c r="L380" s="90"/>
      <c r="M380" s="90"/>
      <c r="N380" s="90"/>
      <c r="O380" s="90"/>
      <c r="P380" s="90"/>
      <c r="Q380" s="90"/>
      <c r="R380" s="90"/>
      <c r="S380" s="90"/>
      <c r="T380" s="90"/>
      <c r="U380" s="90"/>
    </row>
    <row r="381" spans="1:21" x14ac:dyDescent="0.25">
      <c r="A381" s="90"/>
      <c r="B381" s="90"/>
      <c r="C381" s="90"/>
      <c r="D381" s="90"/>
      <c r="E381" s="90"/>
      <c r="F381" s="90"/>
      <c r="G381" s="90"/>
      <c r="H381" s="90"/>
      <c r="I381" s="90"/>
      <c r="J381" s="90"/>
      <c r="K381" s="90"/>
      <c r="L381" s="90"/>
      <c r="M381" s="90"/>
      <c r="N381" s="90"/>
      <c r="O381" s="90"/>
      <c r="P381" s="90"/>
      <c r="Q381" s="90"/>
      <c r="R381" s="90"/>
      <c r="S381" s="90"/>
      <c r="T381" s="90"/>
      <c r="U381" s="90"/>
    </row>
    <row r="382" spans="1:21" x14ac:dyDescent="0.25">
      <c r="A382" s="90"/>
      <c r="B382" s="90"/>
      <c r="C382" s="90"/>
      <c r="D382" s="90"/>
      <c r="E382" s="90"/>
      <c r="F382" s="90"/>
      <c r="G382" s="90"/>
      <c r="H382" s="90"/>
      <c r="I382" s="90"/>
      <c r="J382" s="90"/>
      <c r="K382" s="90"/>
      <c r="L382" s="90"/>
      <c r="M382" s="90"/>
      <c r="N382" s="90"/>
      <c r="O382" s="90"/>
      <c r="P382" s="90"/>
      <c r="Q382" s="90"/>
      <c r="R382" s="90"/>
      <c r="S382" s="90"/>
      <c r="T382" s="90"/>
      <c r="U382" s="90"/>
    </row>
    <row r="383" spans="1:21" x14ac:dyDescent="0.25">
      <c r="A383" s="90"/>
      <c r="B383" s="90"/>
      <c r="C383" s="90"/>
      <c r="D383" s="90"/>
      <c r="E383" s="90"/>
      <c r="F383" s="90"/>
      <c r="G383" s="90"/>
      <c r="H383" s="90"/>
      <c r="I383" s="90"/>
      <c r="J383" s="90"/>
      <c r="K383" s="90"/>
      <c r="L383" s="90"/>
      <c r="M383" s="90"/>
      <c r="N383" s="90"/>
      <c r="O383" s="90"/>
      <c r="P383" s="90"/>
      <c r="Q383" s="90"/>
      <c r="R383" s="90"/>
      <c r="S383" s="90"/>
      <c r="T383" s="90"/>
      <c r="U383" s="90"/>
    </row>
    <row r="384" spans="1:21" x14ac:dyDescent="0.25">
      <c r="A384" s="90"/>
      <c r="B384" s="90"/>
      <c r="C384" s="90"/>
      <c r="D384" s="90"/>
      <c r="E384" s="90"/>
      <c r="F384" s="90"/>
      <c r="G384" s="90"/>
      <c r="H384" s="90"/>
      <c r="I384" s="90"/>
      <c r="J384" s="90"/>
      <c r="K384" s="90"/>
      <c r="L384" s="90"/>
      <c r="M384" s="90"/>
      <c r="N384" s="90"/>
      <c r="O384" s="90"/>
      <c r="P384" s="90"/>
      <c r="Q384" s="90"/>
      <c r="R384" s="90"/>
      <c r="S384" s="90"/>
      <c r="T384" s="90"/>
      <c r="U384" s="90"/>
    </row>
    <row r="385" spans="1:21" x14ac:dyDescent="0.25">
      <c r="A385" s="90"/>
      <c r="B385" s="90"/>
      <c r="C385" s="90"/>
      <c r="D385" s="90"/>
      <c r="E385" s="90"/>
      <c r="F385" s="90"/>
      <c r="G385" s="90"/>
      <c r="H385" s="90"/>
      <c r="I385" s="90"/>
      <c r="J385" s="90"/>
      <c r="K385" s="90"/>
      <c r="L385" s="90"/>
      <c r="M385" s="90"/>
      <c r="N385" s="90"/>
      <c r="O385" s="90"/>
      <c r="P385" s="90"/>
      <c r="Q385" s="90"/>
      <c r="R385" s="90"/>
      <c r="S385" s="90"/>
      <c r="T385" s="90"/>
      <c r="U385" s="90"/>
    </row>
    <row r="386" spans="1:21" x14ac:dyDescent="0.25">
      <c r="A386" s="90"/>
      <c r="B386" s="90"/>
      <c r="C386" s="90"/>
      <c r="D386" s="90"/>
      <c r="E386" s="90"/>
      <c r="F386" s="90"/>
      <c r="G386" s="90"/>
      <c r="H386" s="90"/>
      <c r="I386" s="90"/>
      <c r="J386" s="90"/>
      <c r="K386" s="90"/>
      <c r="L386" s="90"/>
      <c r="M386" s="90"/>
      <c r="N386" s="90"/>
      <c r="O386" s="90"/>
      <c r="P386" s="90"/>
      <c r="Q386" s="90"/>
      <c r="R386" s="90"/>
      <c r="S386" s="90"/>
      <c r="T386" s="90"/>
      <c r="U386" s="90"/>
    </row>
    <row r="387" spans="1:21" x14ac:dyDescent="0.25">
      <c r="A387" s="90"/>
      <c r="B387" s="90"/>
      <c r="C387" s="90"/>
      <c r="D387" s="90"/>
      <c r="E387" s="90"/>
      <c r="F387" s="90"/>
      <c r="G387" s="90"/>
      <c r="H387" s="90"/>
      <c r="I387" s="90"/>
      <c r="J387" s="90"/>
      <c r="K387" s="90"/>
      <c r="L387" s="90"/>
      <c r="M387" s="90"/>
      <c r="N387" s="90"/>
      <c r="O387" s="90"/>
      <c r="P387" s="90"/>
      <c r="Q387" s="90"/>
      <c r="R387" s="90"/>
      <c r="S387" s="90"/>
      <c r="T387" s="90"/>
      <c r="U387" s="90"/>
    </row>
    <row r="388" spans="1:21" x14ac:dyDescent="0.25">
      <c r="A388" s="90"/>
      <c r="B388" s="90"/>
      <c r="C388" s="90"/>
      <c r="D388" s="90"/>
      <c r="E388" s="90"/>
      <c r="F388" s="90"/>
      <c r="G388" s="90"/>
      <c r="H388" s="90"/>
      <c r="I388" s="90"/>
      <c r="J388" s="90"/>
      <c r="K388" s="90"/>
      <c r="L388" s="90"/>
      <c r="M388" s="90"/>
      <c r="N388" s="90"/>
      <c r="O388" s="90"/>
      <c r="P388" s="90"/>
      <c r="Q388" s="90"/>
      <c r="R388" s="90"/>
      <c r="S388" s="90"/>
      <c r="T388" s="90"/>
      <c r="U388" s="90"/>
    </row>
    <row r="389" spans="1:21" x14ac:dyDescent="0.25">
      <c r="A389" s="90"/>
      <c r="B389" s="90"/>
      <c r="C389" s="90"/>
      <c r="D389" s="90"/>
      <c r="E389" s="90"/>
      <c r="F389" s="90"/>
      <c r="G389" s="90"/>
      <c r="H389" s="90"/>
      <c r="I389" s="90"/>
      <c r="J389" s="90"/>
      <c r="K389" s="90"/>
      <c r="L389" s="90"/>
      <c r="M389" s="90"/>
      <c r="N389" s="90"/>
      <c r="O389" s="90"/>
      <c r="P389" s="90"/>
      <c r="Q389" s="90"/>
      <c r="R389" s="90"/>
      <c r="S389" s="90"/>
      <c r="T389" s="90"/>
      <c r="U389" s="90"/>
    </row>
    <row r="390" spans="1:21" x14ac:dyDescent="0.25">
      <c r="A390" s="90"/>
      <c r="B390" s="90"/>
      <c r="C390" s="90"/>
      <c r="D390" s="90"/>
      <c r="E390" s="90"/>
      <c r="F390" s="90"/>
      <c r="G390" s="90"/>
      <c r="H390" s="90"/>
      <c r="I390" s="90"/>
      <c r="J390" s="90"/>
      <c r="K390" s="90"/>
      <c r="L390" s="90"/>
      <c r="M390" s="90"/>
      <c r="N390" s="90"/>
      <c r="O390" s="90"/>
      <c r="P390" s="90"/>
      <c r="Q390" s="90"/>
      <c r="R390" s="90"/>
      <c r="S390" s="90"/>
      <c r="T390" s="90"/>
      <c r="U390" s="90"/>
    </row>
    <row r="391" spans="1:21" x14ac:dyDescent="0.25">
      <c r="A391" s="90"/>
      <c r="B391" s="90"/>
      <c r="C391" s="90"/>
      <c r="D391" s="90"/>
      <c r="E391" s="90"/>
      <c r="F391" s="90"/>
      <c r="G391" s="90"/>
      <c r="H391" s="90"/>
      <c r="I391" s="90"/>
      <c r="J391" s="90"/>
      <c r="K391" s="90"/>
      <c r="L391" s="90"/>
      <c r="M391" s="90"/>
      <c r="N391" s="90"/>
      <c r="O391" s="90"/>
      <c r="P391" s="90"/>
      <c r="Q391" s="90"/>
      <c r="R391" s="90"/>
      <c r="S391" s="90"/>
      <c r="T391" s="90"/>
      <c r="U391" s="90"/>
    </row>
    <row r="392" spans="1:21" x14ac:dyDescent="0.25">
      <c r="A392" s="90"/>
      <c r="B392" s="90"/>
      <c r="C392" s="90"/>
      <c r="D392" s="90"/>
      <c r="E392" s="90"/>
      <c r="F392" s="90"/>
      <c r="G392" s="90"/>
      <c r="H392" s="90"/>
      <c r="I392" s="90"/>
      <c r="J392" s="90"/>
      <c r="K392" s="90"/>
      <c r="L392" s="90"/>
      <c r="M392" s="90"/>
      <c r="N392" s="90"/>
      <c r="O392" s="90"/>
      <c r="P392" s="90"/>
      <c r="Q392" s="90"/>
      <c r="R392" s="90"/>
      <c r="S392" s="90"/>
      <c r="T392" s="90"/>
      <c r="U392" s="90"/>
    </row>
    <row r="393" spans="1:21" x14ac:dyDescent="0.25">
      <c r="A393" s="90"/>
      <c r="B393" s="90"/>
      <c r="C393" s="90"/>
      <c r="D393" s="90"/>
      <c r="E393" s="90"/>
      <c r="F393" s="90"/>
      <c r="G393" s="90"/>
      <c r="H393" s="90"/>
      <c r="I393" s="90"/>
      <c r="J393" s="90"/>
      <c r="K393" s="90"/>
      <c r="L393" s="90"/>
      <c r="M393" s="90"/>
      <c r="N393" s="90"/>
      <c r="O393" s="90"/>
      <c r="P393" s="90"/>
      <c r="Q393" s="90"/>
      <c r="R393" s="90"/>
      <c r="S393" s="90"/>
      <c r="T393" s="90"/>
      <c r="U393" s="90"/>
    </row>
    <row r="394" spans="1:21" x14ac:dyDescent="0.25">
      <c r="A394" s="90"/>
      <c r="B394" s="90"/>
      <c r="C394" s="90"/>
      <c r="D394" s="90"/>
      <c r="E394" s="90"/>
      <c r="F394" s="90"/>
      <c r="G394" s="90"/>
      <c r="H394" s="90"/>
      <c r="I394" s="90"/>
      <c r="J394" s="90"/>
      <c r="K394" s="90"/>
      <c r="L394" s="90"/>
      <c r="M394" s="90"/>
      <c r="N394" s="90"/>
      <c r="O394" s="90"/>
      <c r="P394" s="90"/>
      <c r="Q394" s="90"/>
      <c r="R394" s="90"/>
      <c r="S394" s="90"/>
      <c r="T394" s="90"/>
      <c r="U394" s="90"/>
    </row>
    <row r="395" spans="1:21" x14ac:dyDescent="0.25">
      <c r="A395" s="90"/>
      <c r="B395" s="90"/>
      <c r="C395" s="90"/>
      <c r="D395" s="90"/>
      <c r="E395" s="90"/>
      <c r="F395" s="90"/>
      <c r="G395" s="90"/>
      <c r="H395" s="90"/>
      <c r="I395" s="90"/>
      <c r="J395" s="90"/>
      <c r="K395" s="90"/>
      <c r="L395" s="90"/>
      <c r="M395" s="90"/>
      <c r="N395" s="90"/>
      <c r="O395" s="90"/>
      <c r="P395" s="90"/>
      <c r="Q395" s="90"/>
      <c r="R395" s="90"/>
      <c r="S395" s="90"/>
      <c r="T395" s="90"/>
      <c r="U395" s="90"/>
    </row>
    <row r="396" spans="1:21" x14ac:dyDescent="0.25">
      <c r="A396" s="90"/>
      <c r="B396" s="90"/>
      <c r="C396" s="90"/>
      <c r="D396" s="90"/>
      <c r="E396" s="90"/>
      <c r="F396" s="90"/>
      <c r="G396" s="90"/>
      <c r="H396" s="90"/>
      <c r="I396" s="90"/>
      <c r="J396" s="90"/>
      <c r="K396" s="90"/>
      <c r="L396" s="90"/>
      <c r="M396" s="90"/>
      <c r="N396" s="90"/>
      <c r="O396" s="90"/>
      <c r="P396" s="90"/>
      <c r="Q396" s="90"/>
      <c r="R396" s="90"/>
      <c r="S396" s="90"/>
      <c r="T396" s="90"/>
      <c r="U396" s="90"/>
    </row>
    <row r="397" spans="1:21" x14ac:dyDescent="0.25">
      <c r="A397" s="90"/>
      <c r="B397" s="90"/>
      <c r="C397" s="90"/>
      <c r="D397" s="90"/>
      <c r="E397" s="90"/>
      <c r="F397" s="90"/>
      <c r="G397" s="90"/>
      <c r="H397" s="90"/>
      <c r="I397" s="90"/>
      <c r="J397" s="90"/>
      <c r="K397" s="90"/>
      <c r="L397" s="90"/>
      <c r="M397" s="90"/>
      <c r="N397" s="90"/>
      <c r="O397" s="90"/>
      <c r="P397" s="90"/>
      <c r="Q397" s="90"/>
      <c r="R397" s="90"/>
      <c r="S397" s="90"/>
      <c r="T397" s="90"/>
      <c r="U397" s="90"/>
    </row>
    <row r="398" spans="1:21" x14ac:dyDescent="0.25">
      <c r="A398" s="90"/>
      <c r="B398" s="90"/>
      <c r="C398" s="90"/>
      <c r="D398" s="90"/>
      <c r="E398" s="90"/>
      <c r="F398" s="90"/>
      <c r="G398" s="90"/>
      <c r="H398" s="90"/>
      <c r="I398" s="90"/>
      <c r="J398" s="90"/>
      <c r="K398" s="90"/>
      <c r="L398" s="90"/>
      <c r="M398" s="90"/>
      <c r="N398" s="90"/>
      <c r="O398" s="90"/>
      <c r="P398" s="90"/>
      <c r="Q398" s="90"/>
      <c r="R398" s="90"/>
      <c r="S398" s="90"/>
      <c r="T398" s="90"/>
      <c r="U398" s="90"/>
    </row>
    <row r="399" spans="1:21" x14ac:dyDescent="0.25">
      <c r="A399" s="90"/>
      <c r="B399" s="90"/>
      <c r="C399" s="90"/>
      <c r="D399" s="90"/>
      <c r="E399" s="90"/>
      <c r="F399" s="90"/>
      <c r="G399" s="90"/>
      <c r="H399" s="90"/>
      <c r="I399" s="90"/>
      <c r="J399" s="90"/>
      <c r="K399" s="90"/>
      <c r="L399" s="90"/>
      <c r="M399" s="90"/>
      <c r="N399" s="90"/>
      <c r="O399" s="90"/>
      <c r="P399" s="90"/>
      <c r="Q399" s="90"/>
      <c r="R399" s="90"/>
      <c r="S399" s="90"/>
      <c r="T399" s="90"/>
      <c r="U399" s="90"/>
    </row>
    <row r="400" spans="1:21" x14ac:dyDescent="0.25">
      <c r="A400" s="90"/>
      <c r="B400" s="90"/>
      <c r="C400" s="90"/>
      <c r="D400" s="90"/>
      <c r="E400" s="90"/>
      <c r="F400" s="90"/>
      <c r="G400" s="90"/>
      <c r="H400" s="90"/>
      <c r="I400" s="90"/>
      <c r="J400" s="90"/>
      <c r="K400" s="90"/>
      <c r="L400" s="90"/>
      <c r="M400" s="90"/>
      <c r="N400" s="90"/>
      <c r="O400" s="90"/>
      <c r="P400" s="90"/>
      <c r="Q400" s="90"/>
      <c r="R400" s="90"/>
      <c r="S400" s="90"/>
      <c r="T400" s="90"/>
      <c r="U400" s="90"/>
    </row>
    <row r="401" spans="1:21" x14ac:dyDescent="0.25">
      <c r="A401" s="90"/>
      <c r="B401" s="90"/>
      <c r="C401" s="90"/>
      <c r="D401" s="90"/>
      <c r="E401" s="90"/>
      <c r="F401" s="90"/>
      <c r="G401" s="90"/>
      <c r="H401" s="90"/>
      <c r="I401" s="90"/>
      <c r="J401" s="90"/>
      <c r="K401" s="90"/>
      <c r="L401" s="90"/>
      <c r="M401" s="90"/>
      <c r="N401" s="90"/>
      <c r="O401" s="90"/>
      <c r="P401" s="90"/>
      <c r="Q401" s="90"/>
      <c r="R401" s="90"/>
      <c r="S401" s="90"/>
      <c r="T401" s="90"/>
      <c r="U401" s="90"/>
    </row>
    <row r="402" spans="1:21" x14ac:dyDescent="0.25">
      <c r="A402" s="90"/>
      <c r="B402" s="90"/>
      <c r="C402" s="90"/>
      <c r="D402" s="90"/>
      <c r="E402" s="90"/>
      <c r="F402" s="90"/>
      <c r="G402" s="90"/>
      <c r="H402" s="90"/>
      <c r="I402" s="90"/>
      <c r="J402" s="90"/>
      <c r="K402" s="90"/>
      <c r="L402" s="90"/>
      <c r="M402" s="90"/>
      <c r="N402" s="90"/>
      <c r="O402" s="90"/>
      <c r="P402" s="90"/>
      <c r="Q402" s="90"/>
      <c r="R402" s="90"/>
      <c r="S402" s="90"/>
      <c r="T402" s="90"/>
      <c r="U402" s="90"/>
    </row>
    <row r="403" spans="1:21" x14ac:dyDescent="0.25">
      <c r="A403" s="90"/>
      <c r="B403" s="90"/>
      <c r="C403" s="90"/>
      <c r="D403" s="90"/>
      <c r="E403" s="90"/>
      <c r="F403" s="90"/>
      <c r="G403" s="90"/>
      <c r="H403" s="90"/>
      <c r="I403" s="90"/>
      <c r="J403" s="90"/>
      <c r="K403" s="90"/>
      <c r="L403" s="90"/>
      <c r="M403" s="90"/>
      <c r="N403" s="90"/>
      <c r="O403" s="90"/>
      <c r="P403" s="90"/>
      <c r="Q403" s="90"/>
      <c r="R403" s="90"/>
      <c r="S403" s="90"/>
      <c r="T403" s="90"/>
      <c r="U403" s="90"/>
    </row>
    <row r="404" spans="1:21" x14ac:dyDescent="0.25">
      <c r="A404" s="90"/>
      <c r="B404" s="90"/>
      <c r="C404" s="90"/>
      <c r="D404" s="90"/>
      <c r="E404" s="90"/>
      <c r="F404" s="90"/>
      <c r="G404" s="90"/>
      <c r="H404" s="90"/>
      <c r="I404" s="90"/>
      <c r="J404" s="90"/>
      <c r="K404" s="90"/>
      <c r="L404" s="90"/>
      <c r="M404" s="90"/>
      <c r="N404" s="90"/>
      <c r="O404" s="90"/>
      <c r="P404" s="90"/>
      <c r="Q404" s="90"/>
      <c r="R404" s="90"/>
      <c r="S404" s="90"/>
      <c r="T404" s="90"/>
      <c r="U404" s="90"/>
    </row>
    <row r="405" spans="1:21" x14ac:dyDescent="0.25">
      <c r="A405" s="90"/>
      <c r="B405" s="90"/>
      <c r="C405" s="90"/>
      <c r="D405" s="90"/>
      <c r="E405" s="90"/>
      <c r="F405" s="90"/>
      <c r="G405" s="90"/>
      <c r="H405" s="90"/>
      <c r="I405" s="90"/>
      <c r="J405" s="90"/>
      <c r="K405" s="90"/>
      <c r="L405" s="90"/>
      <c r="M405" s="90"/>
      <c r="N405" s="90"/>
      <c r="O405" s="90"/>
      <c r="P405" s="90"/>
      <c r="Q405" s="90"/>
      <c r="R405" s="90"/>
      <c r="S405" s="90"/>
      <c r="T405" s="90"/>
      <c r="U405" s="90"/>
    </row>
    <row r="406" spans="1:21" x14ac:dyDescent="0.25">
      <c r="A406" s="90"/>
      <c r="B406" s="90"/>
      <c r="C406" s="90"/>
      <c r="D406" s="90"/>
      <c r="E406" s="90"/>
      <c r="F406" s="90"/>
      <c r="G406" s="90"/>
      <c r="H406" s="90"/>
      <c r="I406" s="90"/>
      <c r="J406" s="90"/>
      <c r="K406" s="90"/>
      <c r="L406" s="90"/>
      <c r="M406" s="90"/>
      <c r="N406" s="90"/>
      <c r="O406" s="90"/>
      <c r="P406" s="90"/>
      <c r="Q406" s="90"/>
      <c r="R406" s="90"/>
      <c r="S406" s="90"/>
      <c r="T406" s="90"/>
      <c r="U406" s="90"/>
    </row>
    <row r="407" spans="1:21" x14ac:dyDescent="0.25">
      <c r="A407" s="90"/>
      <c r="B407" s="90"/>
      <c r="C407" s="90"/>
      <c r="D407" s="90"/>
      <c r="E407" s="90"/>
      <c r="F407" s="90"/>
      <c r="G407" s="90"/>
      <c r="H407" s="90"/>
      <c r="I407" s="90"/>
      <c r="J407" s="90"/>
      <c r="K407" s="90"/>
      <c r="L407" s="90"/>
      <c r="M407" s="90"/>
      <c r="N407" s="90"/>
      <c r="O407" s="90"/>
      <c r="P407" s="90"/>
      <c r="Q407" s="90"/>
      <c r="R407" s="90"/>
      <c r="S407" s="90"/>
      <c r="T407" s="90"/>
      <c r="U407" s="90"/>
    </row>
    <row r="408" spans="1:21" x14ac:dyDescent="0.25">
      <c r="A408" s="90"/>
      <c r="B408" s="90"/>
      <c r="C408" s="90"/>
      <c r="D408" s="90"/>
      <c r="E408" s="90"/>
      <c r="F408" s="90"/>
      <c r="G408" s="90"/>
      <c r="H408" s="90"/>
      <c r="I408" s="90"/>
      <c r="J408" s="90"/>
      <c r="K408" s="90"/>
      <c r="L408" s="90"/>
      <c r="M408" s="90"/>
      <c r="N408" s="90"/>
      <c r="O408" s="90"/>
      <c r="P408" s="90"/>
      <c r="Q408" s="90"/>
      <c r="R408" s="90"/>
      <c r="S408" s="90"/>
      <c r="T408" s="90"/>
      <c r="U408" s="90"/>
    </row>
    <row r="409" spans="1:21" x14ac:dyDescent="0.25">
      <c r="A409" s="90"/>
      <c r="B409" s="90"/>
      <c r="C409" s="90"/>
      <c r="D409" s="90"/>
      <c r="E409" s="90"/>
      <c r="F409" s="90"/>
      <c r="G409" s="90"/>
      <c r="H409" s="90"/>
      <c r="I409" s="90"/>
      <c r="J409" s="90"/>
      <c r="K409" s="90"/>
      <c r="L409" s="90"/>
      <c r="M409" s="90"/>
      <c r="N409" s="90"/>
      <c r="O409" s="90"/>
      <c r="P409" s="90"/>
      <c r="Q409" s="90"/>
      <c r="R409" s="90"/>
      <c r="S409" s="90"/>
      <c r="T409" s="90"/>
      <c r="U409" s="90"/>
    </row>
    <row r="410" spans="1:21" x14ac:dyDescent="0.25">
      <c r="A410" s="90"/>
      <c r="B410" s="90"/>
      <c r="C410" s="90"/>
      <c r="D410" s="90"/>
      <c r="E410" s="90"/>
      <c r="F410" s="90"/>
      <c r="G410" s="90"/>
      <c r="H410" s="90"/>
      <c r="I410" s="90"/>
      <c r="J410" s="90"/>
      <c r="K410" s="90"/>
      <c r="L410" s="90"/>
      <c r="M410" s="90"/>
      <c r="N410" s="90"/>
      <c r="O410" s="90"/>
      <c r="P410" s="90"/>
      <c r="Q410" s="90"/>
      <c r="R410" s="90"/>
      <c r="S410" s="90"/>
      <c r="T410" s="90"/>
      <c r="U410" s="90"/>
    </row>
    <row r="411" spans="1:21" x14ac:dyDescent="0.25">
      <c r="A411" s="90"/>
      <c r="B411" s="90"/>
      <c r="C411" s="90"/>
      <c r="D411" s="90"/>
      <c r="E411" s="90"/>
      <c r="F411" s="90"/>
      <c r="G411" s="90"/>
      <c r="H411" s="90"/>
      <c r="I411" s="90"/>
      <c r="J411" s="90"/>
      <c r="K411" s="90"/>
      <c r="L411" s="90"/>
      <c r="M411" s="90"/>
      <c r="N411" s="90"/>
      <c r="O411" s="90"/>
      <c r="P411" s="90"/>
      <c r="Q411" s="90"/>
      <c r="R411" s="90"/>
      <c r="S411" s="90"/>
      <c r="T411" s="90"/>
      <c r="U411" s="90"/>
    </row>
    <row r="412" spans="1:21" x14ac:dyDescent="0.25">
      <c r="A412" s="90"/>
      <c r="B412" s="90"/>
      <c r="C412" s="90"/>
      <c r="D412" s="90"/>
      <c r="E412" s="90"/>
      <c r="F412" s="90"/>
      <c r="G412" s="90"/>
      <c r="H412" s="90"/>
      <c r="I412" s="90"/>
      <c r="J412" s="90"/>
      <c r="K412" s="90"/>
      <c r="L412" s="90"/>
      <c r="M412" s="90"/>
      <c r="N412" s="90"/>
      <c r="O412" s="90"/>
      <c r="P412" s="90"/>
      <c r="Q412" s="90"/>
      <c r="R412" s="90"/>
      <c r="S412" s="90"/>
      <c r="T412" s="90"/>
      <c r="U412" s="90"/>
    </row>
    <row r="413" spans="1:21" x14ac:dyDescent="0.25">
      <c r="A413" s="90"/>
      <c r="B413" s="90"/>
      <c r="C413" s="90"/>
      <c r="D413" s="90"/>
      <c r="E413" s="90"/>
      <c r="F413" s="90"/>
      <c r="G413" s="90"/>
      <c r="H413" s="90"/>
      <c r="I413" s="90"/>
      <c r="J413" s="90"/>
      <c r="K413" s="90"/>
      <c r="L413" s="90"/>
      <c r="M413" s="90"/>
      <c r="N413" s="90"/>
      <c r="O413" s="90"/>
      <c r="P413" s="90"/>
      <c r="Q413" s="90"/>
      <c r="R413" s="90"/>
      <c r="S413" s="90"/>
      <c r="T413" s="90"/>
      <c r="U413" s="90"/>
    </row>
    <row r="414" spans="1:21" x14ac:dyDescent="0.25">
      <c r="A414" s="90"/>
      <c r="B414" s="90"/>
      <c r="C414" s="90"/>
      <c r="D414" s="90"/>
      <c r="E414" s="90"/>
      <c r="F414" s="90"/>
      <c r="G414" s="90"/>
      <c r="H414" s="90"/>
      <c r="I414" s="90"/>
      <c r="J414" s="90"/>
      <c r="K414" s="90"/>
      <c r="L414" s="90"/>
      <c r="M414" s="90"/>
      <c r="N414" s="90"/>
      <c r="O414" s="90"/>
      <c r="P414" s="90"/>
      <c r="Q414" s="90"/>
      <c r="R414" s="90"/>
      <c r="S414" s="90"/>
      <c r="T414" s="90"/>
      <c r="U414" s="90"/>
    </row>
    <row r="415" spans="1:21" x14ac:dyDescent="0.25">
      <c r="A415" s="90"/>
      <c r="B415" s="90"/>
      <c r="C415" s="90"/>
      <c r="D415" s="90"/>
      <c r="E415" s="90"/>
      <c r="F415" s="90"/>
      <c r="G415" s="90"/>
      <c r="H415" s="90"/>
      <c r="I415" s="90"/>
      <c r="J415" s="90"/>
      <c r="K415" s="90"/>
      <c r="L415" s="90"/>
      <c r="M415" s="90"/>
      <c r="N415" s="90"/>
      <c r="O415" s="90"/>
      <c r="P415" s="90"/>
      <c r="Q415" s="90"/>
      <c r="R415" s="90"/>
      <c r="S415" s="90"/>
      <c r="T415" s="90"/>
      <c r="U415" s="90"/>
    </row>
    <row r="416" spans="1:21" x14ac:dyDescent="0.25">
      <c r="A416" s="90"/>
      <c r="B416" s="90"/>
      <c r="C416" s="90"/>
      <c r="D416" s="90"/>
      <c r="E416" s="90"/>
      <c r="F416" s="90"/>
      <c r="G416" s="90"/>
      <c r="H416" s="90"/>
      <c r="I416" s="90"/>
      <c r="J416" s="90"/>
      <c r="K416" s="90"/>
      <c r="L416" s="90"/>
      <c r="M416" s="90"/>
      <c r="N416" s="90"/>
      <c r="O416" s="90"/>
      <c r="P416" s="90"/>
      <c r="Q416" s="90"/>
      <c r="R416" s="90"/>
      <c r="S416" s="90"/>
      <c r="T416" s="90"/>
      <c r="U416" s="90"/>
    </row>
    <row r="417" spans="1:21" x14ac:dyDescent="0.25">
      <c r="A417" s="90"/>
      <c r="B417" s="90"/>
      <c r="C417" s="90"/>
      <c r="D417" s="90"/>
      <c r="E417" s="90"/>
      <c r="F417" s="90"/>
      <c r="G417" s="90"/>
      <c r="H417" s="90"/>
      <c r="I417" s="90"/>
      <c r="J417" s="90"/>
      <c r="K417" s="90"/>
      <c r="L417" s="90"/>
      <c r="M417" s="90"/>
      <c r="N417" s="90"/>
      <c r="O417" s="90"/>
      <c r="P417" s="90"/>
      <c r="Q417" s="90"/>
      <c r="R417" s="90"/>
      <c r="S417" s="90"/>
      <c r="T417" s="90"/>
      <c r="U417" s="90"/>
    </row>
    <row r="418" spans="1:21" x14ac:dyDescent="0.25">
      <c r="A418" s="90"/>
      <c r="B418" s="90"/>
      <c r="C418" s="90"/>
      <c r="D418" s="90"/>
      <c r="E418" s="90"/>
      <c r="F418" s="90"/>
      <c r="G418" s="90"/>
      <c r="H418" s="90"/>
      <c r="I418" s="90"/>
      <c r="J418" s="90"/>
      <c r="K418" s="90"/>
      <c r="L418" s="90"/>
      <c r="M418" s="90"/>
      <c r="N418" s="90"/>
      <c r="O418" s="90"/>
      <c r="P418" s="90"/>
      <c r="Q418" s="90"/>
      <c r="R418" s="90"/>
      <c r="S418" s="90"/>
      <c r="T418" s="90"/>
      <c r="U418" s="90"/>
    </row>
    <row r="419" spans="1:21" x14ac:dyDescent="0.25">
      <c r="A419" s="90"/>
      <c r="B419" s="90"/>
      <c r="C419" s="90"/>
      <c r="D419" s="90"/>
      <c r="E419" s="90"/>
      <c r="F419" s="90"/>
      <c r="G419" s="90"/>
      <c r="H419" s="90"/>
      <c r="I419" s="90"/>
      <c r="J419" s="90"/>
      <c r="K419" s="90"/>
      <c r="L419" s="90"/>
      <c r="M419" s="90"/>
      <c r="N419" s="90"/>
      <c r="O419" s="90"/>
      <c r="P419" s="90"/>
      <c r="Q419" s="90"/>
      <c r="R419" s="90"/>
      <c r="S419" s="90"/>
      <c r="T419" s="90"/>
      <c r="U419" s="90"/>
    </row>
    <row r="420" spans="1:21" x14ac:dyDescent="0.25">
      <c r="A420" s="90"/>
      <c r="B420" s="90"/>
      <c r="C420" s="90"/>
      <c r="D420" s="90"/>
      <c r="E420" s="90"/>
      <c r="F420" s="90"/>
      <c r="G420" s="90"/>
      <c r="H420" s="90"/>
      <c r="I420" s="90"/>
      <c r="J420" s="90"/>
      <c r="K420" s="90"/>
      <c r="L420" s="90"/>
      <c r="M420" s="90"/>
      <c r="N420" s="90"/>
      <c r="O420" s="90"/>
      <c r="P420" s="90"/>
      <c r="Q420" s="90"/>
      <c r="R420" s="90"/>
      <c r="S420" s="90"/>
      <c r="T420" s="90"/>
      <c r="U420" s="90"/>
    </row>
    <row r="421" spans="1:21" x14ac:dyDescent="0.25">
      <c r="A421" s="90"/>
      <c r="B421" s="90"/>
      <c r="C421" s="90"/>
      <c r="D421" s="90"/>
      <c r="E421" s="90"/>
      <c r="F421" s="90"/>
      <c r="G421" s="90"/>
      <c r="H421" s="90"/>
      <c r="I421" s="90"/>
      <c r="J421" s="90"/>
      <c r="K421" s="90"/>
      <c r="L421" s="90"/>
      <c r="M421" s="90"/>
      <c r="N421" s="90"/>
      <c r="O421" s="90"/>
      <c r="P421" s="90"/>
      <c r="Q421" s="90"/>
      <c r="R421" s="90"/>
      <c r="S421" s="90"/>
      <c r="T421" s="90"/>
      <c r="U421" s="90"/>
    </row>
    <row r="422" spans="1:21" x14ac:dyDescent="0.25">
      <c r="A422" s="90"/>
      <c r="B422" s="90"/>
      <c r="C422" s="90"/>
      <c r="D422" s="90"/>
      <c r="E422" s="90"/>
      <c r="F422" s="90"/>
      <c r="G422" s="90"/>
      <c r="H422" s="90"/>
      <c r="I422" s="90"/>
      <c r="J422" s="90"/>
      <c r="K422" s="90"/>
      <c r="L422" s="90"/>
      <c r="M422" s="90"/>
      <c r="N422" s="90"/>
      <c r="O422" s="90"/>
      <c r="P422" s="90"/>
      <c r="Q422" s="90"/>
      <c r="R422" s="90"/>
      <c r="S422" s="90"/>
      <c r="T422" s="90"/>
      <c r="U422" s="90"/>
    </row>
    <row r="423" spans="1:21" x14ac:dyDescent="0.25">
      <c r="A423" s="90"/>
      <c r="B423" s="90"/>
      <c r="C423" s="90"/>
      <c r="D423" s="90"/>
      <c r="E423" s="90"/>
      <c r="F423" s="90"/>
      <c r="G423" s="90"/>
      <c r="H423" s="90"/>
      <c r="I423" s="90"/>
      <c r="J423" s="90"/>
      <c r="K423" s="90"/>
      <c r="L423" s="90"/>
      <c r="M423" s="90"/>
      <c r="N423" s="90"/>
      <c r="O423" s="90"/>
      <c r="P423" s="90"/>
      <c r="Q423" s="90"/>
      <c r="R423" s="90"/>
      <c r="S423" s="90"/>
      <c r="T423" s="90"/>
      <c r="U423" s="90"/>
    </row>
    <row r="424" spans="1:21" x14ac:dyDescent="0.25">
      <c r="A424" s="90"/>
      <c r="B424" s="90"/>
      <c r="C424" s="90"/>
      <c r="D424" s="90"/>
      <c r="E424" s="90"/>
      <c r="F424" s="90"/>
      <c r="G424" s="90"/>
      <c r="H424" s="90"/>
      <c r="I424" s="90"/>
      <c r="J424" s="90"/>
      <c r="K424" s="90"/>
      <c r="L424" s="90"/>
      <c r="M424" s="90"/>
      <c r="N424" s="90"/>
      <c r="O424" s="90"/>
      <c r="P424" s="90"/>
      <c r="Q424" s="90"/>
      <c r="R424" s="90"/>
      <c r="S424" s="90"/>
      <c r="T424" s="90"/>
      <c r="U424" s="90"/>
    </row>
    <row r="425" spans="1:21" x14ac:dyDescent="0.25">
      <c r="A425" s="90"/>
      <c r="B425" s="90"/>
      <c r="C425" s="90"/>
      <c r="D425" s="90"/>
      <c r="E425" s="90"/>
      <c r="F425" s="90"/>
      <c r="G425" s="90"/>
      <c r="H425" s="90"/>
      <c r="I425" s="90"/>
      <c r="J425" s="90"/>
      <c r="K425" s="90"/>
      <c r="L425" s="90"/>
      <c r="M425" s="90"/>
      <c r="N425" s="90"/>
      <c r="O425" s="90"/>
      <c r="P425" s="90"/>
      <c r="Q425" s="90"/>
      <c r="R425" s="90"/>
      <c r="S425" s="90"/>
      <c r="T425" s="90"/>
      <c r="U425" s="90"/>
    </row>
    <row r="426" spans="1:21" x14ac:dyDescent="0.25">
      <c r="A426" s="90"/>
      <c r="B426" s="90"/>
      <c r="C426" s="90"/>
      <c r="D426" s="90"/>
      <c r="E426" s="90"/>
      <c r="F426" s="90"/>
      <c r="G426" s="90"/>
      <c r="H426" s="90"/>
      <c r="I426" s="90"/>
      <c r="J426" s="90"/>
      <c r="K426" s="90"/>
      <c r="L426" s="90"/>
      <c r="M426" s="90"/>
      <c r="N426" s="90"/>
      <c r="O426" s="90"/>
      <c r="P426" s="90"/>
      <c r="Q426" s="90"/>
      <c r="R426" s="90"/>
      <c r="S426" s="90"/>
      <c r="T426" s="90"/>
      <c r="U426" s="90"/>
    </row>
    <row r="427" spans="1:21" x14ac:dyDescent="0.25">
      <c r="A427" s="90"/>
      <c r="B427" s="90"/>
      <c r="C427" s="90"/>
      <c r="D427" s="90"/>
      <c r="E427" s="90"/>
      <c r="F427" s="90"/>
      <c r="G427" s="90"/>
      <c r="H427" s="90"/>
      <c r="I427" s="90"/>
      <c r="J427" s="90"/>
      <c r="K427" s="90"/>
      <c r="L427" s="90"/>
      <c r="M427" s="90"/>
      <c r="N427" s="90"/>
      <c r="O427" s="90"/>
      <c r="P427" s="90"/>
      <c r="Q427" s="90"/>
      <c r="R427" s="90"/>
      <c r="S427" s="90"/>
      <c r="T427" s="90"/>
      <c r="U427" s="90"/>
    </row>
    <row r="428" spans="1:21" x14ac:dyDescent="0.25">
      <c r="A428" s="90"/>
      <c r="B428" s="90"/>
      <c r="C428" s="90"/>
      <c r="D428" s="90"/>
      <c r="E428" s="90"/>
      <c r="F428" s="90"/>
      <c r="G428" s="90"/>
      <c r="H428" s="90"/>
      <c r="I428" s="90"/>
      <c r="J428" s="90"/>
      <c r="K428" s="90"/>
      <c r="L428" s="90"/>
      <c r="M428" s="90"/>
      <c r="N428" s="90"/>
      <c r="O428" s="90"/>
      <c r="P428" s="90"/>
      <c r="Q428" s="90"/>
      <c r="R428" s="90"/>
      <c r="S428" s="90"/>
      <c r="T428" s="90"/>
      <c r="U428" s="90"/>
    </row>
    <row r="429" spans="1:21" x14ac:dyDescent="0.25">
      <c r="A429" s="90"/>
      <c r="B429" s="90"/>
      <c r="C429" s="90"/>
      <c r="D429" s="90"/>
      <c r="E429" s="90"/>
      <c r="F429" s="90"/>
      <c r="G429" s="90"/>
      <c r="H429" s="90"/>
      <c r="I429" s="90"/>
      <c r="J429" s="90"/>
      <c r="K429" s="90"/>
      <c r="L429" s="90"/>
      <c r="M429" s="90"/>
      <c r="N429" s="90"/>
      <c r="O429" s="90"/>
      <c r="P429" s="90"/>
      <c r="Q429" s="90"/>
      <c r="R429" s="90"/>
      <c r="S429" s="90"/>
      <c r="T429" s="90"/>
      <c r="U429" s="90"/>
    </row>
    <row r="430" spans="1:21" x14ac:dyDescent="0.25">
      <c r="A430" s="90"/>
      <c r="B430" s="90"/>
      <c r="C430" s="90"/>
      <c r="D430" s="90"/>
      <c r="E430" s="90"/>
      <c r="F430" s="90"/>
      <c r="G430" s="90"/>
      <c r="H430" s="90"/>
      <c r="I430" s="90"/>
      <c r="J430" s="90"/>
      <c r="K430" s="90"/>
      <c r="L430" s="90"/>
      <c r="M430" s="90"/>
      <c r="N430" s="90"/>
      <c r="O430" s="90"/>
      <c r="P430" s="90"/>
      <c r="Q430" s="90"/>
      <c r="R430" s="90"/>
      <c r="S430" s="90"/>
      <c r="T430" s="90"/>
      <c r="U430" s="90"/>
    </row>
    <row r="431" spans="1:21" x14ac:dyDescent="0.25">
      <c r="A431" s="90"/>
      <c r="B431" s="90"/>
      <c r="C431" s="90"/>
      <c r="D431" s="90"/>
      <c r="E431" s="90"/>
      <c r="F431" s="90"/>
      <c r="G431" s="90"/>
      <c r="H431" s="90"/>
      <c r="I431" s="90"/>
      <c r="J431" s="90"/>
      <c r="K431" s="90"/>
      <c r="L431" s="90"/>
      <c r="M431" s="90"/>
      <c r="N431" s="90"/>
      <c r="O431" s="90"/>
      <c r="P431" s="90"/>
      <c r="Q431" s="90"/>
      <c r="R431" s="90"/>
      <c r="S431" s="90"/>
      <c r="T431" s="90"/>
      <c r="U431" s="90"/>
    </row>
    <row r="432" spans="1:21" x14ac:dyDescent="0.25">
      <c r="A432" s="90"/>
      <c r="B432" s="90"/>
      <c r="C432" s="90"/>
      <c r="D432" s="90"/>
      <c r="E432" s="90"/>
      <c r="F432" s="90"/>
      <c r="G432" s="90"/>
      <c r="H432" s="90"/>
      <c r="I432" s="90"/>
      <c r="J432" s="90"/>
      <c r="K432" s="90"/>
      <c r="L432" s="90"/>
      <c r="M432" s="90"/>
      <c r="N432" s="90"/>
      <c r="O432" s="90"/>
      <c r="P432" s="90"/>
      <c r="Q432" s="90"/>
      <c r="R432" s="90"/>
      <c r="S432" s="90"/>
      <c r="T432" s="90"/>
      <c r="U432" s="90"/>
    </row>
    <row r="433" spans="1:21" x14ac:dyDescent="0.25">
      <c r="A433" s="90"/>
      <c r="B433" s="90"/>
      <c r="C433" s="90"/>
      <c r="D433" s="90"/>
      <c r="E433" s="90"/>
      <c r="F433" s="90"/>
      <c r="G433" s="90"/>
      <c r="H433" s="90"/>
      <c r="I433" s="90"/>
      <c r="J433" s="90"/>
      <c r="K433" s="90"/>
      <c r="L433" s="90"/>
      <c r="M433" s="90"/>
      <c r="N433" s="90"/>
      <c r="O433" s="90"/>
      <c r="P433" s="90"/>
      <c r="Q433" s="90"/>
      <c r="R433" s="90"/>
      <c r="S433" s="90"/>
      <c r="T433" s="90"/>
      <c r="U433" s="90"/>
    </row>
    <row r="434" spans="1:21" x14ac:dyDescent="0.25">
      <c r="A434" s="90"/>
      <c r="B434" s="90"/>
      <c r="C434" s="90"/>
      <c r="D434" s="90"/>
      <c r="E434" s="90"/>
      <c r="F434" s="90"/>
      <c r="G434" s="90"/>
      <c r="H434" s="90"/>
      <c r="I434" s="90"/>
      <c r="J434" s="90"/>
      <c r="K434" s="90"/>
      <c r="L434" s="90"/>
      <c r="M434" s="90"/>
      <c r="N434" s="90"/>
      <c r="O434" s="90"/>
      <c r="P434" s="90"/>
      <c r="Q434" s="90"/>
      <c r="R434" s="90"/>
      <c r="S434" s="90"/>
      <c r="T434" s="90"/>
      <c r="U434" s="90"/>
    </row>
    <row r="435" spans="1:21" x14ac:dyDescent="0.25">
      <c r="A435" s="90"/>
      <c r="B435" s="90"/>
      <c r="C435" s="90"/>
      <c r="D435" s="90"/>
      <c r="E435" s="90"/>
      <c r="F435" s="90"/>
      <c r="G435" s="90"/>
      <c r="H435" s="90"/>
      <c r="I435" s="90"/>
      <c r="J435" s="90"/>
      <c r="K435" s="90"/>
      <c r="L435" s="90"/>
      <c r="M435" s="90"/>
      <c r="N435" s="90"/>
      <c r="O435" s="90"/>
      <c r="P435" s="90"/>
      <c r="Q435" s="90"/>
      <c r="R435" s="90"/>
      <c r="S435" s="90"/>
      <c r="T435" s="90"/>
      <c r="U435" s="90"/>
    </row>
    <row r="436" spans="1:21" x14ac:dyDescent="0.25">
      <c r="A436" s="90"/>
      <c r="B436" s="90"/>
      <c r="C436" s="90"/>
      <c r="D436" s="90"/>
      <c r="E436" s="90"/>
      <c r="F436" s="90"/>
      <c r="G436" s="90"/>
      <c r="H436" s="90"/>
      <c r="I436" s="90"/>
      <c r="J436" s="90"/>
      <c r="K436" s="90"/>
      <c r="L436" s="90"/>
      <c r="M436" s="90"/>
      <c r="N436" s="90"/>
      <c r="O436" s="90"/>
      <c r="P436" s="90"/>
      <c r="Q436" s="90"/>
      <c r="R436" s="90"/>
      <c r="S436" s="90"/>
      <c r="T436" s="90"/>
      <c r="U436" s="90"/>
    </row>
    <row r="437" spans="1:21" x14ac:dyDescent="0.25">
      <c r="A437" s="90"/>
      <c r="B437" s="90"/>
      <c r="C437" s="90"/>
      <c r="D437" s="90"/>
      <c r="E437" s="90"/>
      <c r="F437" s="90"/>
      <c r="G437" s="90"/>
      <c r="H437" s="90"/>
      <c r="I437" s="90"/>
      <c r="J437" s="90"/>
      <c r="K437" s="90"/>
      <c r="L437" s="90"/>
      <c r="M437" s="90"/>
      <c r="N437" s="90"/>
      <c r="O437" s="90"/>
      <c r="P437" s="90"/>
      <c r="Q437" s="90"/>
      <c r="R437" s="90"/>
      <c r="S437" s="90"/>
      <c r="T437" s="90"/>
      <c r="U437" s="90"/>
    </row>
    <row r="438" spans="1:21" x14ac:dyDescent="0.25">
      <c r="A438" s="90"/>
      <c r="B438" s="90"/>
      <c r="C438" s="90"/>
      <c r="D438" s="90"/>
      <c r="E438" s="90"/>
      <c r="F438" s="90"/>
      <c r="G438" s="90"/>
      <c r="H438" s="90"/>
      <c r="I438" s="90"/>
      <c r="J438" s="90"/>
      <c r="K438" s="90"/>
      <c r="L438" s="90"/>
      <c r="M438" s="90"/>
      <c r="N438" s="90"/>
      <c r="O438" s="90"/>
      <c r="P438" s="90"/>
      <c r="Q438" s="90"/>
      <c r="R438" s="90"/>
      <c r="S438" s="90"/>
      <c r="T438" s="90"/>
      <c r="U438" s="90"/>
    </row>
    <row r="439" spans="1:21" x14ac:dyDescent="0.25">
      <c r="A439" s="90"/>
      <c r="B439" s="90"/>
      <c r="C439" s="90"/>
      <c r="D439" s="90"/>
      <c r="E439" s="90"/>
      <c r="F439" s="90"/>
      <c r="G439" s="90"/>
      <c r="H439" s="90"/>
      <c r="I439" s="90"/>
      <c r="J439" s="90"/>
      <c r="K439" s="90"/>
      <c r="L439" s="90"/>
      <c r="M439" s="90"/>
      <c r="N439" s="90"/>
      <c r="O439" s="90"/>
      <c r="P439" s="90"/>
      <c r="Q439" s="90"/>
      <c r="R439" s="90"/>
      <c r="S439" s="90"/>
      <c r="T439" s="90"/>
      <c r="U439" s="90"/>
    </row>
    <row r="440" spans="1:21" x14ac:dyDescent="0.25">
      <c r="A440" s="90"/>
      <c r="B440" s="90"/>
      <c r="C440" s="90"/>
      <c r="D440" s="90"/>
      <c r="E440" s="90"/>
      <c r="F440" s="90"/>
      <c r="G440" s="90"/>
      <c r="H440" s="90"/>
      <c r="I440" s="90"/>
      <c r="J440" s="90"/>
      <c r="K440" s="90"/>
      <c r="L440" s="90"/>
      <c r="M440" s="90"/>
      <c r="N440" s="90"/>
      <c r="O440" s="90"/>
      <c r="P440" s="90"/>
      <c r="Q440" s="90"/>
      <c r="R440" s="90"/>
      <c r="S440" s="90"/>
      <c r="T440" s="90"/>
      <c r="U440" s="90"/>
    </row>
    <row r="441" spans="1:21" x14ac:dyDescent="0.25">
      <c r="A441" s="90"/>
      <c r="B441" s="90"/>
      <c r="C441" s="90"/>
      <c r="D441" s="90"/>
      <c r="E441" s="90"/>
      <c r="F441" s="90"/>
      <c r="G441" s="90"/>
      <c r="H441" s="90"/>
      <c r="I441" s="90"/>
      <c r="J441" s="90"/>
      <c r="K441" s="90"/>
      <c r="L441" s="90"/>
      <c r="M441" s="90"/>
      <c r="N441" s="90"/>
      <c r="O441" s="90"/>
      <c r="P441" s="90"/>
      <c r="Q441" s="90"/>
      <c r="R441" s="90"/>
      <c r="S441" s="90"/>
      <c r="T441" s="90"/>
      <c r="U441" s="90"/>
    </row>
    <row r="442" spans="1:21" x14ac:dyDescent="0.25">
      <c r="A442" s="90"/>
      <c r="B442" s="90"/>
      <c r="C442" s="90"/>
      <c r="D442" s="90"/>
      <c r="E442" s="90"/>
      <c r="F442" s="90"/>
      <c r="G442" s="90"/>
      <c r="H442" s="90"/>
      <c r="I442" s="90"/>
      <c r="J442" s="90"/>
      <c r="K442" s="90"/>
      <c r="L442" s="90"/>
      <c r="M442" s="90"/>
      <c r="N442" s="90"/>
      <c r="O442" s="90"/>
      <c r="P442" s="90"/>
      <c r="Q442" s="90"/>
      <c r="R442" s="90"/>
      <c r="S442" s="90"/>
      <c r="T442" s="90"/>
      <c r="U442" s="90"/>
    </row>
    <row r="443" spans="1:21" x14ac:dyDescent="0.25">
      <c r="A443" s="90"/>
      <c r="B443" s="90"/>
      <c r="C443" s="90"/>
      <c r="D443" s="90"/>
      <c r="E443" s="90"/>
      <c r="F443" s="90"/>
      <c r="G443" s="90"/>
      <c r="H443" s="90"/>
      <c r="I443" s="90"/>
      <c r="J443" s="90"/>
      <c r="K443" s="90"/>
      <c r="L443" s="90"/>
      <c r="M443" s="90"/>
      <c r="N443" s="90"/>
      <c r="O443" s="90"/>
      <c r="P443" s="90"/>
      <c r="Q443" s="90"/>
      <c r="R443" s="90"/>
      <c r="S443" s="90"/>
      <c r="T443" s="90"/>
      <c r="U443" s="90"/>
    </row>
    <row r="444" spans="1:21" x14ac:dyDescent="0.25">
      <c r="A444" s="90"/>
      <c r="B444" s="90"/>
      <c r="C444" s="90"/>
      <c r="D444" s="90"/>
      <c r="E444" s="90"/>
      <c r="F444" s="90"/>
      <c r="G444" s="90"/>
      <c r="H444" s="90"/>
      <c r="I444" s="90"/>
      <c r="J444" s="90"/>
      <c r="K444" s="90"/>
      <c r="L444" s="90"/>
      <c r="M444" s="90"/>
      <c r="N444" s="90"/>
      <c r="O444" s="90"/>
      <c r="P444" s="90"/>
      <c r="Q444" s="90"/>
      <c r="R444" s="90"/>
      <c r="S444" s="90"/>
      <c r="T444" s="90"/>
      <c r="U444" s="90"/>
    </row>
    <row r="445" spans="1:21" x14ac:dyDescent="0.25">
      <c r="A445" s="90"/>
      <c r="B445" s="90"/>
      <c r="C445" s="90"/>
      <c r="D445" s="90"/>
      <c r="E445" s="90"/>
      <c r="F445" s="90"/>
      <c r="G445" s="90"/>
      <c r="H445" s="90"/>
      <c r="I445" s="90"/>
      <c r="J445" s="90"/>
      <c r="K445" s="90"/>
      <c r="L445" s="90"/>
      <c r="M445" s="90"/>
      <c r="N445" s="90"/>
      <c r="O445" s="90"/>
      <c r="P445" s="90"/>
      <c r="Q445" s="90"/>
      <c r="R445" s="90"/>
      <c r="S445" s="90"/>
      <c r="T445" s="90"/>
      <c r="U445" s="90"/>
    </row>
    <row r="446" spans="1:21" x14ac:dyDescent="0.25">
      <c r="A446" s="90"/>
      <c r="B446" s="90"/>
      <c r="C446" s="90"/>
      <c r="D446" s="90"/>
      <c r="E446" s="90"/>
      <c r="F446" s="90"/>
      <c r="G446" s="90"/>
      <c r="H446" s="90"/>
      <c r="I446" s="90"/>
      <c r="J446" s="90"/>
      <c r="K446" s="90"/>
      <c r="L446" s="90"/>
      <c r="M446" s="90"/>
      <c r="N446" s="90"/>
      <c r="O446" s="90"/>
      <c r="P446" s="90"/>
      <c r="Q446" s="90"/>
      <c r="R446" s="90"/>
      <c r="S446" s="90"/>
      <c r="T446" s="90"/>
      <c r="U446" s="90"/>
    </row>
    <row r="447" spans="1:21" x14ac:dyDescent="0.25">
      <c r="A447" s="90"/>
      <c r="B447" s="90"/>
      <c r="C447" s="90"/>
      <c r="D447" s="90"/>
      <c r="E447" s="90"/>
      <c r="F447" s="90"/>
      <c r="G447" s="90"/>
      <c r="H447" s="90"/>
      <c r="I447" s="90"/>
      <c r="J447" s="90"/>
      <c r="K447" s="90"/>
      <c r="L447" s="90"/>
      <c r="M447" s="90"/>
      <c r="N447" s="90"/>
      <c r="O447" s="90"/>
      <c r="P447" s="90"/>
      <c r="Q447" s="90"/>
      <c r="R447" s="90"/>
      <c r="S447" s="90"/>
      <c r="T447" s="90"/>
      <c r="U447" s="90"/>
    </row>
    <row r="448" spans="1:21" x14ac:dyDescent="0.25">
      <c r="A448" s="90"/>
      <c r="B448" s="90"/>
      <c r="C448" s="90"/>
      <c r="D448" s="90"/>
      <c r="E448" s="90"/>
      <c r="F448" s="90"/>
      <c r="G448" s="90"/>
      <c r="H448" s="90"/>
      <c r="I448" s="90"/>
      <c r="J448" s="90"/>
      <c r="K448" s="90"/>
      <c r="L448" s="90"/>
      <c r="M448" s="90"/>
      <c r="N448" s="90"/>
      <c r="O448" s="90"/>
      <c r="P448" s="90"/>
      <c r="Q448" s="90"/>
      <c r="R448" s="90"/>
      <c r="S448" s="90"/>
      <c r="T448" s="90"/>
      <c r="U448" s="90"/>
    </row>
    <row r="449" spans="1:21" x14ac:dyDescent="0.25">
      <c r="A449" s="90"/>
      <c r="B449" s="90"/>
      <c r="C449" s="90"/>
      <c r="D449" s="90"/>
      <c r="E449" s="90"/>
      <c r="F449" s="90"/>
      <c r="G449" s="90"/>
      <c r="H449" s="90"/>
      <c r="I449" s="90"/>
      <c r="J449" s="90"/>
      <c r="K449" s="90"/>
      <c r="L449" s="90"/>
      <c r="M449" s="90"/>
      <c r="N449" s="90"/>
      <c r="O449" s="90"/>
      <c r="P449" s="90"/>
      <c r="Q449" s="90"/>
      <c r="R449" s="90"/>
      <c r="S449" s="90"/>
      <c r="T449" s="90"/>
      <c r="U449" s="90"/>
    </row>
    <row r="450" spans="1:21" x14ac:dyDescent="0.25">
      <c r="A450" s="90"/>
      <c r="B450" s="90"/>
      <c r="C450" s="90"/>
      <c r="D450" s="90"/>
      <c r="E450" s="90"/>
      <c r="F450" s="90"/>
      <c r="G450" s="90"/>
      <c r="H450" s="90"/>
      <c r="I450" s="90"/>
      <c r="J450" s="90"/>
      <c r="K450" s="90"/>
      <c r="L450" s="90"/>
      <c r="M450" s="90"/>
      <c r="N450" s="90"/>
      <c r="O450" s="90"/>
      <c r="P450" s="90"/>
      <c r="Q450" s="90"/>
      <c r="R450" s="90"/>
      <c r="S450" s="90"/>
      <c r="T450" s="90"/>
      <c r="U450" s="90"/>
    </row>
    <row r="451" spans="1:21" x14ac:dyDescent="0.25">
      <c r="A451" s="90"/>
      <c r="B451" s="90"/>
      <c r="C451" s="90"/>
      <c r="D451" s="90"/>
      <c r="E451" s="90"/>
      <c r="F451" s="90"/>
      <c r="G451" s="90"/>
      <c r="H451" s="90"/>
      <c r="I451" s="90"/>
      <c r="J451" s="90"/>
      <c r="K451" s="90"/>
      <c r="L451" s="90"/>
      <c r="M451" s="90"/>
      <c r="N451" s="90"/>
      <c r="O451" s="90"/>
      <c r="P451" s="90"/>
      <c r="Q451" s="90"/>
      <c r="R451" s="90"/>
      <c r="S451" s="90"/>
      <c r="T451" s="90"/>
      <c r="U451" s="90"/>
    </row>
    <row r="452" spans="1:21" x14ac:dyDescent="0.25">
      <c r="A452" s="90"/>
      <c r="B452" s="90"/>
      <c r="C452" s="90"/>
      <c r="D452" s="90"/>
      <c r="E452" s="90"/>
      <c r="F452" s="90"/>
      <c r="G452" s="90"/>
      <c r="H452" s="90"/>
      <c r="I452" s="90"/>
      <c r="J452" s="90"/>
      <c r="K452" s="90"/>
      <c r="L452" s="90"/>
      <c r="M452" s="90"/>
      <c r="N452" s="90"/>
      <c r="O452" s="90"/>
      <c r="P452" s="90"/>
      <c r="Q452" s="90"/>
      <c r="R452" s="90"/>
      <c r="S452" s="90"/>
      <c r="T452" s="90"/>
      <c r="U452" s="90"/>
    </row>
    <row r="453" spans="1:21" x14ac:dyDescent="0.25">
      <c r="A453" s="90"/>
      <c r="B453" s="90"/>
      <c r="C453" s="90"/>
      <c r="D453" s="90"/>
      <c r="E453" s="90"/>
      <c r="F453" s="90"/>
      <c r="G453" s="90"/>
      <c r="H453" s="90"/>
      <c r="I453" s="90"/>
      <c r="J453" s="90"/>
      <c r="K453" s="90"/>
      <c r="L453" s="90"/>
      <c r="M453" s="90"/>
      <c r="N453" s="90"/>
      <c r="O453" s="90"/>
      <c r="P453" s="90"/>
      <c r="Q453" s="90"/>
      <c r="R453" s="90"/>
      <c r="S453" s="90"/>
      <c r="T453" s="90"/>
      <c r="U453" s="90"/>
    </row>
    <row r="454" spans="1:21" x14ac:dyDescent="0.25">
      <c r="A454" s="90"/>
      <c r="B454" s="90"/>
      <c r="C454" s="90"/>
      <c r="D454" s="90"/>
      <c r="E454" s="90"/>
      <c r="F454" s="90"/>
      <c r="G454" s="90"/>
      <c r="H454" s="90"/>
      <c r="I454" s="90"/>
      <c r="J454" s="90"/>
      <c r="K454" s="90"/>
      <c r="L454" s="90"/>
      <c r="M454" s="90"/>
      <c r="N454" s="90"/>
      <c r="O454" s="90"/>
      <c r="P454" s="90"/>
      <c r="Q454" s="90"/>
      <c r="R454" s="90"/>
      <c r="S454" s="90"/>
      <c r="T454" s="90"/>
      <c r="U454" s="90"/>
    </row>
    <row r="455" spans="1:21" x14ac:dyDescent="0.25">
      <c r="A455" s="90"/>
      <c r="B455" s="90"/>
      <c r="C455" s="90"/>
      <c r="D455" s="90"/>
      <c r="E455" s="90"/>
      <c r="F455" s="90"/>
      <c r="G455" s="90"/>
      <c r="H455" s="90"/>
      <c r="I455" s="90"/>
      <c r="J455" s="90"/>
      <c r="K455" s="90"/>
      <c r="L455" s="90"/>
      <c r="M455" s="90"/>
      <c r="N455" s="90"/>
      <c r="O455" s="90"/>
      <c r="P455" s="90"/>
      <c r="Q455" s="90"/>
      <c r="R455" s="90"/>
      <c r="S455" s="90"/>
      <c r="T455" s="90"/>
      <c r="U455" s="90"/>
    </row>
    <row r="456" spans="1:21" x14ac:dyDescent="0.25">
      <c r="A456" s="90"/>
      <c r="B456" s="90"/>
      <c r="C456" s="90"/>
      <c r="D456" s="90"/>
      <c r="E456" s="90"/>
      <c r="F456" s="90"/>
      <c r="G456" s="90"/>
      <c r="H456" s="90"/>
      <c r="I456" s="90"/>
      <c r="J456" s="90"/>
      <c r="K456" s="90"/>
      <c r="L456" s="90"/>
      <c r="M456" s="90"/>
      <c r="N456" s="90"/>
      <c r="O456" s="90"/>
      <c r="P456" s="90"/>
      <c r="Q456" s="90"/>
      <c r="R456" s="90"/>
      <c r="S456" s="90"/>
      <c r="T456" s="90"/>
      <c r="U456" s="90"/>
    </row>
    <row r="457" spans="1:21" x14ac:dyDescent="0.25">
      <c r="A457" s="90"/>
      <c r="B457" s="90"/>
      <c r="C457" s="90"/>
      <c r="D457" s="90"/>
      <c r="E457" s="90"/>
      <c r="F457" s="90"/>
      <c r="G457" s="90"/>
      <c r="H457" s="90"/>
      <c r="I457" s="90"/>
      <c r="J457" s="90"/>
      <c r="K457" s="90"/>
      <c r="L457" s="90"/>
      <c r="M457" s="90"/>
      <c r="N457" s="90"/>
      <c r="O457" s="90"/>
      <c r="P457" s="90"/>
      <c r="Q457" s="90"/>
      <c r="R457" s="90"/>
      <c r="S457" s="90"/>
      <c r="T457" s="90"/>
      <c r="U457" s="90"/>
    </row>
    <row r="458" spans="1:21" x14ac:dyDescent="0.25">
      <c r="A458" s="90"/>
      <c r="B458" s="90"/>
      <c r="C458" s="90"/>
      <c r="D458" s="90"/>
      <c r="E458" s="90"/>
      <c r="F458" s="90"/>
      <c r="G458" s="90"/>
      <c r="H458" s="90"/>
      <c r="I458" s="90"/>
      <c r="J458" s="90"/>
      <c r="K458" s="90"/>
      <c r="L458" s="90"/>
      <c r="M458" s="90"/>
      <c r="N458" s="90"/>
      <c r="O458" s="90"/>
      <c r="P458" s="90"/>
      <c r="Q458" s="90"/>
      <c r="R458" s="90"/>
      <c r="S458" s="90"/>
      <c r="T458" s="90"/>
      <c r="U458" s="90"/>
    </row>
    <row r="459" spans="1:21" x14ac:dyDescent="0.25">
      <c r="A459" s="90"/>
      <c r="B459" s="90"/>
      <c r="C459" s="90"/>
      <c r="D459" s="90"/>
      <c r="E459" s="90"/>
      <c r="F459" s="90"/>
      <c r="G459" s="90"/>
      <c r="H459" s="90"/>
      <c r="I459" s="90"/>
      <c r="J459" s="90"/>
      <c r="K459" s="90"/>
      <c r="L459" s="90"/>
      <c r="M459" s="90"/>
      <c r="N459" s="90"/>
      <c r="O459" s="90"/>
      <c r="P459" s="90"/>
      <c r="Q459" s="90"/>
      <c r="R459" s="90"/>
      <c r="S459" s="90"/>
      <c r="T459" s="90"/>
      <c r="U459" s="90"/>
    </row>
    <row r="460" spans="1:21" x14ac:dyDescent="0.25">
      <c r="A460" s="90"/>
      <c r="B460" s="90"/>
      <c r="C460" s="90"/>
      <c r="D460" s="90"/>
      <c r="E460" s="90"/>
      <c r="F460" s="90"/>
      <c r="G460" s="90"/>
      <c r="H460" s="90"/>
      <c r="I460" s="90"/>
      <c r="J460" s="90"/>
      <c r="K460" s="90"/>
      <c r="L460" s="90"/>
      <c r="M460" s="90"/>
      <c r="N460" s="90"/>
      <c r="O460" s="90"/>
      <c r="P460" s="90"/>
      <c r="Q460" s="90"/>
      <c r="R460" s="90"/>
      <c r="S460" s="90"/>
      <c r="T460" s="90"/>
      <c r="U460" s="90"/>
    </row>
    <row r="461" spans="1:21" x14ac:dyDescent="0.25">
      <c r="A461" s="90"/>
      <c r="B461" s="90"/>
      <c r="C461" s="90"/>
      <c r="D461" s="90"/>
      <c r="E461" s="90"/>
      <c r="F461" s="90"/>
      <c r="G461" s="90"/>
      <c r="H461" s="90"/>
      <c r="I461" s="90"/>
      <c r="J461" s="90"/>
      <c r="K461" s="90"/>
      <c r="L461" s="90"/>
      <c r="M461" s="90"/>
      <c r="N461" s="90"/>
      <c r="O461" s="90"/>
      <c r="P461" s="90"/>
      <c r="Q461" s="90"/>
      <c r="R461" s="90"/>
      <c r="S461" s="90"/>
      <c r="T461" s="90"/>
      <c r="U461" s="90"/>
    </row>
    <row r="462" spans="1:21" x14ac:dyDescent="0.25">
      <c r="A462" s="90"/>
      <c r="B462" s="90"/>
      <c r="C462" s="90"/>
      <c r="D462" s="90"/>
      <c r="E462" s="90"/>
      <c r="F462" s="90"/>
      <c r="G462" s="90"/>
      <c r="H462" s="90"/>
      <c r="I462" s="90"/>
      <c r="J462" s="90"/>
      <c r="K462" s="90"/>
      <c r="L462" s="90"/>
      <c r="M462" s="90"/>
      <c r="N462" s="90"/>
      <c r="O462" s="90"/>
      <c r="P462" s="90"/>
      <c r="Q462" s="90"/>
      <c r="R462" s="90"/>
      <c r="S462" s="90"/>
      <c r="T462" s="90"/>
      <c r="U462" s="90"/>
    </row>
    <row r="463" spans="1:21" x14ac:dyDescent="0.25">
      <c r="A463" s="90"/>
      <c r="B463" s="90"/>
      <c r="C463" s="90"/>
      <c r="D463" s="90"/>
      <c r="E463" s="90"/>
      <c r="F463" s="90"/>
      <c r="G463" s="90"/>
      <c r="H463" s="90"/>
      <c r="I463" s="90"/>
      <c r="J463" s="90"/>
      <c r="K463" s="90"/>
      <c r="L463" s="90"/>
      <c r="M463" s="90"/>
      <c r="N463" s="90"/>
      <c r="O463" s="90"/>
      <c r="P463" s="90"/>
      <c r="Q463" s="90"/>
      <c r="R463" s="90"/>
      <c r="S463" s="90"/>
      <c r="T463" s="90"/>
      <c r="U463" s="90"/>
    </row>
    <row r="464" spans="1:21" x14ac:dyDescent="0.25">
      <c r="A464" s="90"/>
      <c r="B464" s="90"/>
      <c r="C464" s="90"/>
      <c r="D464" s="90"/>
      <c r="E464" s="90"/>
      <c r="F464" s="90"/>
      <c r="G464" s="90"/>
      <c r="H464" s="90"/>
      <c r="I464" s="90"/>
      <c r="J464" s="90"/>
      <c r="K464" s="90"/>
      <c r="L464" s="90"/>
      <c r="M464" s="90"/>
      <c r="N464" s="90"/>
      <c r="O464" s="90"/>
      <c r="P464" s="90"/>
      <c r="Q464" s="90"/>
      <c r="R464" s="90"/>
      <c r="S464" s="90"/>
      <c r="T464" s="90"/>
      <c r="U464" s="90"/>
    </row>
    <row r="465" spans="1:21" x14ac:dyDescent="0.25">
      <c r="A465" s="90"/>
      <c r="B465" s="90"/>
      <c r="C465" s="90"/>
      <c r="D465" s="90"/>
      <c r="E465" s="90"/>
      <c r="F465" s="90"/>
      <c r="G465" s="90"/>
      <c r="H465" s="90"/>
      <c r="I465" s="90"/>
      <c r="J465" s="90"/>
      <c r="K465" s="90"/>
      <c r="L465" s="90"/>
      <c r="M465" s="90"/>
      <c r="N465" s="90"/>
      <c r="O465" s="90"/>
      <c r="P465" s="90"/>
      <c r="Q465" s="90"/>
      <c r="R465" s="90"/>
      <c r="S465" s="90"/>
      <c r="T465" s="90"/>
      <c r="U465" s="90"/>
    </row>
    <row r="466" spans="1:21" x14ac:dyDescent="0.25">
      <c r="A466" s="90"/>
      <c r="B466" s="90"/>
      <c r="C466" s="90"/>
      <c r="D466" s="90"/>
      <c r="E466" s="90"/>
      <c r="F466" s="90"/>
      <c r="G466" s="90"/>
      <c r="H466" s="90"/>
      <c r="I466" s="90"/>
      <c r="J466" s="90"/>
      <c r="K466" s="90"/>
      <c r="L466" s="90"/>
      <c r="M466" s="90"/>
      <c r="N466" s="90"/>
      <c r="O466" s="90"/>
      <c r="P466" s="90"/>
      <c r="Q466" s="90"/>
      <c r="R466" s="90"/>
      <c r="S466" s="90"/>
      <c r="T466" s="90"/>
      <c r="U466" s="90"/>
    </row>
    <row r="467" spans="1:21" x14ac:dyDescent="0.25">
      <c r="A467" s="90"/>
      <c r="B467" s="90"/>
      <c r="C467" s="90"/>
      <c r="D467" s="90"/>
      <c r="E467" s="90"/>
      <c r="F467" s="90"/>
      <c r="G467" s="90"/>
      <c r="H467" s="90"/>
      <c r="I467" s="90"/>
      <c r="J467" s="90"/>
      <c r="K467" s="90"/>
      <c r="L467" s="90"/>
      <c r="M467" s="90"/>
      <c r="N467" s="90"/>
      <c r="O467" s="90"/>
      <c r="P467" s="90"/>
      <c r="Q467" s="90"/>
      <c r="R467" s="90"/>
      <c r="S467" s="90"/>
      <c r="T467" s="90"/>
      <c r="U467" s="90"/>
    </row>
    <row r="468" spans="1:21" x14ac:dyDescent="0.25">
      <c r="A468" s="90"/>
      <c r="B468" s="90"/>
      <c r="C468" s="90"/>
      <c r="D468" s="90"/>
      <c r="E468" s="90"/>
      <c r="F468" s="90"/>
      <c r="G468" s="90"/>
      <c r="H468" s="90"/>
      <c r="I468" s="90"/>
      <c r="J468" s="90"/>
      <c r="K468" s="90"/>
      <c r="L468" s="90"/>
      <c r="M468" s="90"/>
      <c r="N468" s="90"/>
      <c r="O468" s="90"/>
      <c r="P468" s="90"/>
      <c r="Q468" s="90"/>
      <c r="R468" s="90"/>
      <c r="S468" s="90"/>
      <c r="T468" s="90"/>
      <c r="U468" s="90"/>
    </row>
    <row r="469" spans="1:21" x14ac:dyDescent="0.25">
      <c r="A469" s="90"/>
      <c r="B469" s="90"/>
      <c r="C469" s="90"/>
      <c r="D469" s="90"/>
      <c r="E469" s="90"/>
      <c r="F469" s="90"/>
      <c r="G469" s="90"/>
      <c r="H469" s="90"/>
      <c r="I469" s="90"/>
      <c r="J469" s="90"/>
      <c r="K469" s="90"/>
      <c r="L469" s="90"/>
      <c r="M469" s="90"/>
      <c r="N469" s="90"/>
      <c r="O469" s="90"/>
      <c r="P469" s="90"/>
      <c r="Q469" s="90"/>
      <c r="R469" s="90"/>
      <c r="S469" s="90"/>
      <c r="T469" s="90"/>
      <c r="U469" s="90"/>
    </row>
    <row r="470" spans="1:21" x14ac:dyDescent="0.25">
      <c r="A470" s="90"/>
      <c r="B470" s="90"/>
      <c r="C470" s="90"/>
      <c r="D470" s="90"/>
      <c r="E470" s="90"/>
      <c r="F470" s="90"/>
      <c r="G470" s="90"/>
      <c r="H470" s="90"/>
      <c r="I470" s="90"/>
      <c r="J470" s="90"/>
      <c r="K470" s="90"/>
      <c r="L470" s="90"/>
      <c r="M470" s="90"/>
      <c r="N470" s="90"/>
      <c r="O470" s="90"/>
      <c r="P470" s="90"/>
      <c r="Q470" s="90"/>
      <c r="R470" s="90"/>
      <c r="S470" s="90"/>
      <c r="T470" s="90"/>
      <c r="U470" s="90"/>
    </row>
    <row r="471" spans="1:21" x14ac:dyDescent="0.25">
      <c r="A471" s="90"/>
      <c r="B471" s="90"/>
      <c r="C471" s="90"/>
      <c r="D471" s="90"/>
      <c r="E471" s="90"/>
      <c r="F471" s="90"/>
      <c r="G471" s="90"/>
      <c r="H471" s="90"/>
      <c r="I471" s="90"/>
      <c r="J471" s="90"/>
      <c r="K471" s="90"/>
      <c r="L471" s="90"/>
      <c r="M471" s="90"/>
      <c r="N471" s="90"/>
      <c r="O471" s="90"/>
      <c r="P471" s="90"/>
      <c r="Q471" s="90"/>
      <c r="R471" s="90"/>
      <c r="S471" s="90"/>
      <c r="T471" s="90"/>
      <c r="U471" s="90"/>
    </row>
    <row r="472" spans="1:21" x14ac:dyDescent="0.25">
      <c r="A472" s="90"/>
      <c r="B472" s="90"/>
      <c r="C472" s="90"/>
      <c r="D472" s="90"/>
      <c r="E472" s="90"/>
      <c r="F472" s="90"/>
      <c r="G472" s="90"/>
      <c r="H472" s="90"/>
      <c r="I472" s="90"/>
      <c r="J472" s="90"/>
      <c r="K472" s="90"/>
      <c r="L472" s="90"/>
      <c r="M472" s="90"/>
      <c r="N472" s="90"/>
      <c r="O472" s="90"/>
      <c r="P472" s="90"/>
      <c r="Q472" s="90"/>
      <c r="R472" s="90"/>
      <c r="S472" s="90"/>
      <c r="T472" s="90"/>
      <c r="U472" s="90"/>
    </row>
    <row r="473" spans="1:21" x14ac:dyDescent="0.25">
      <c r="A473" s="90"/>
      <c r="B473" s="90"/>
      <c r="C473" s="90"/>
      <c r="D473" s="90"/>
      <c r="E473" s="90"/>
      <c r="F473" s="90"/>
      <c r="G473" s="90"/>
      <c r="H473" s="90"/>
      <c r="I473" s="90"/>
      <c r="J473" s="90"/>
      <c r="K473" s="90"/>
      <c r="L473" s="90"/>
      <c r="M473" s="90"/>
      <c r="N473" s="90"/>
      <c r="O473" s="90"/>
      <c r="P473" s="90"/>
      <c r="Q473" s="90"/>
      <c r="R473" s="90"/>
      <c r="S473" s="90"/>
      <c r="T473" s="90"/>
      <c r="U473" s="90"/>
    </row>
    <row r="474" spans="1:21" x14ac:dyDescent="0.25">
      <c r="A474" s="90"/>
      <c r="B474" s="90"/>
      <c r="C474" s="90"/>
      <c r="D474" s="90"/>
      <c r="E474" s="90"/>
      <c r="F474" s="90"/>
      <c r="G474" s="90"/>
      <c r="H474" s="90"/>
      <c r="I474" s="90"/>
      <c r="J474" s="90"/>
      <c r="K474" s="90"/>
      <c r="L474" s="90"/>
      <c r="M474" s="90"/>
      <c r="N474" s="90"/>
      <c r="O474" s="90"/>
      <c r="P474" s="90"/>
      <c r="Q474" s="90"/>
      <c r="R474" s="90"/>
      <c r="S474" s="90"/>
      <c r="T474" s="90"/>
      <c r="U474" s="90"/>
    </row>
    <row r="475" spans="1:21" x14ac:dyDescent="0.25">
      <c r="A475" s="90"/>
      <c r="B475" s="90"/>
      <c r="C475" s="90"/>
      <c r="D475" s="90"/>
      <c r="E475" s="90"/>
      <c r="F475" s="90"/>
      <c r="G475" s="90"/>
      <c r="H475" s="90"/>
      <c r="I475" s="90"/>
      <c r="J475" s="90"/>
      <c r="K475" s="90"/>
      <c r="L475" s="90"/>
      <c r="M475" s="90"/>
      <c r="N475" s="90"/>
      <c r="O475" s="90"/>
      <c r="P475" s="90"/>
      <c r="Q475" s="90"/>
      <c r="R475" s="90"/>
      <c r="S475" s="90"/>
      <c r="T475" s="90"/>
      <c r="U475" s="90"/>
    </row>
    <row r="476" spans="1:21" x14ac:dyDescent="0.25">
      <c r="A476" s="90"/>
      <c r="B476" s="90"/>
      <c r="C476" s="90"/>
      <c r="D476" s="90"/>
      <c r="E476" s="90"/>
      <c r="F476" s="90"/>
      <c r="G476" s="90"/>
      <c r="H476" s="90"/>
      <c r="I476" s="90"/>
      <c r="J476" s="90"/>
      <c r="K476" s="90"/>
      <c r="L476" s="90"/>
      <c r="M476" s="90"/>
      <c r="N476" s="90"/>
      <c r="O476" s="90"/>
      <c r="P476" s="90"/>
      <c r="Q476" s="90"/>
      <c r="R476" s="90"/>
      <c r="S476" s="90"/>
      <c r="T476" s="90"/>
      <c r="U476" s="90"/>
    </row>
    <row r="477" spans="1:21" x14ac:dyDescent="0.25">
      <c r="A477" s="90"/>
      <c r="B477" s="90"/>
      <c r="C477" s="90"/>
      <c r="D477" s="90"/>
      <c r="E477" s="90"/>
      <c r="F477" s="90"/>
      <c r="G477" s="90"/>
      <c r="H477" s="90"/>
      <c r="I477" s="90"/>
      <c r="J477" s="90"/>
      <c r="K477" s="90"/>
      <c r="L477" s="90"/>
      <c r="M477" s="90"/>
      <c r="N477" s="90"/>
      <c r="O477" s="90"/>
      <c r="P477" s="90"/>
      <c r="Q477" s="90"/>
      <c r="R477" s="90"/>
      <c r="S477" s="90"/>
      <c r="T477" s="90"/>
      <c r="U477" s="90"/>
    </row>
    <row r="478" spans="1:21" x14ac:dyDescent="0.25">
      <c r="A478" s="90"/>
      <c r="B478" s="90"/>
      <c r="C478" s="90"/>
      <c r="D478" s="90"/>
      <c r="E478" s="90"/>
      <c r="F478" s="90"/>
      <c r="G478" s="90"/>
      <c r="H478" s="90"/>
      <c r="I478" s="90"/>
      <c r="J478" s="90"/>
      <c r="K478" s="90"/>
      <c r="L478" s="90"/>
      <c r="M478" s="90"/>
      <c r="N478" s="90"/>
      <c r="O478" s="90"/>
      <c r="P478" s="90"/>
      <c r="Q478" s="90"/>
      <c r="R478" s="90"/>
      <c r="S478" s="90"/>
      <c r="T478" s="90"/>
      <c r="U478" s="90"/>
    </row>
    <row r="479" spans="1:21" x14ac:dyDescent="0.25">
      <c r="A479" s="90"/>
      <c r="B479" s="90"/>
      <c r="C479" s="90"/>
      <c r="D479" s="90"/>
      <c r="E479" s="90"/>
      <c r="F479" s="90"/>
      <c r="G479" s="90"/>
      <c r="H479" s="90"/>
      <c r="I479" s="90"/>
      <c r="J479" s="90"/>
      <c r="K479" s="90"/>
      <c r="L479" s="90"/>
      <c r="M479" s="90"/>
      <c r="N479" s="90"/>
      <c r="O479" s="90"/>
      <c r="P479" s="90"/>
      <c r="Q479" s="90"/>
      <c r="R479" s="90"/>
      <c r="S479" s="90"/>
      <c r="T479" s="90"/>
      <c r="U479" s="90"/>
    </row>
    <row r="480" spans="1:21" x14ac:dyDescent="0.25">
      <c r="A480" s="90"/>
      <c r="B480" s="90"/>
      <c r="C480" s="90"/>
      <c r="D480" s="90"/>
      <c r="E480" s="90"/>
      <c r="F480" s="90"/>
      <c r="G480" s="90"/>
      <c r="H480" s="90"/>
      <c r="I480" s="90"/>
      <c r="J480" s="90"/>
      <c r="K480" s="90"/>
      <c r="L480" s="90"/>
      <c r="M480" s="90"/>
      <c r="N480" s="90"/>
      <c r="O480" s="90"/>
      <c r="P480" s="90"/>
      <c r="Q480" s="90"/>
      <c r="R480" s="90"/>
      <c r="S480" s="90"/>
      <c r="T480" s="90"/>
      <c r="U480" s="90"/>
    </row>
    <row r="481" spans="1:21" x14ac:dyDescent="0.25">
      <c r="A481" s="90"/>
      <c r="B481" s="90"/>
      <c r="C481" s="90"/>
      <c r="D481" s="90"/>
      <c r="E481" s="90"/>
      <c r="F481" s="90"/>
      <c r="G481" s="90"/>
      <c r="H481" s="90"/>
      <c r="I481" s="90"/>
      <c r="J481" s="90"/>
      <c r="K481" s="90"/>
      <c r="L481" s="90"/>
      <c r="M481" s="90"/>
      <c r="N481" s="90"/>
      <c r="O481" s="90"/>
      <c r="P481" s="90"/>
      <c r="Q481" s="90"/>
      <c r="R481" s="90"/>
      <c r="S481" s="90"/>
      <c r="T481" s="90"/>
      <c r="U481" s="90"/>
    </row>
    <row r="482" spans="1:21" x14ac:dyDescent="0.25">
      <c r="A482" s="90"/>
      <c r="B482" s="90"/>
      <c r="C482" s="90"/>
      <c r="D482" s="90"/>
      <c r="E482" s="90"/>
      <c r="F482" s="90"/>
      <c r="G482" s="90"/>
      <c r="H482" s="90"/>
      <c r="I482" s="90"/>
      <c r="J482" s="90"/>
      <c r="K482" s="90"/>
      <c r="L482" s="90"/>
      <c r="M482" s="90"/>
      <c r="N482" s="90"/>
      <c r="O482" s="90"/>
      <c r="P482" s="90"/>
      <c r="Q482" s="90"/>
      <c r="R482" s="90"/>
      <c r="S482" s="90"/>
      <c r="T482" s="90"/>
      <c r="U482" s="90"/>
    </row>
    <row r="483" spans="1:21" x14ac:dyDescent="0.25">
      <c r="A483" s="90"/>
      <c r="B483" s="90"/>
      <c r="C483" s="90"/>
      <c r="D483" s="90"/>
      <c r="E483" s="90"/>
      <c r="F483" s="90"/>
      <c r="G483" s="90"/>
      <c r="H483" s="90"/>
      <c r="I483" s="90"/>
      <c r="J483" s="90"/>
      <c r="K483" s="90"/>
      <c r="L483" s="90"/>
      <c r="M483" s="90"/>
      <c r="N483" s="90"/>
      <c r="O483" s="90"/>
      <c r="P483" s="90"/>
      <c r="Q483" s="90"/>
      <c r="R483" s="90"/>
      <c r="S483" s="90"/>
      <c r="T483" s="90"/>
      <c r="U483" s="90"/>
    </row>
    <row r="484" spans="1:21" x14ac:dyDescent="0.25">
      <c r="A484" s="90"/>
      <c r="B484" s="90"/>
      <c r="C484" s="90"/>
      <c r="D484" s="90"/>
      <c r="E484" s="90"/>
      <c r="F484" s="90"/>
      <c r="G484" s="90"/>
      <c r="H484" s="90"/>
      <c r="I484" s="90"/>
      <c r="J484" s="90"/>
      <c r="K484" s="90"/>
      <c r="L484" s="90"/>
      <c r="M484" s="90"/>
      <c r="N484" s="90"/>
      <c r="O484" s="90"/>
      <c r="P484" s="90"/>
      <c r="Q484" s="90"/>
      <c r="R484" s="90"/>
      <c r="S484" s="90"/>
      <c r="T484" s="90"/>
      <c r="U484" s="90"/>
    </row>
    <row r="485" spans="1:21" x14ac:dyDescent="0.25">
      <c r="A485" s="90"/>
      <c r="B485" s="90"/>
      <c r="C485" s="90"/>
      <c r="D485" s="90"/>
      <c r="E485" s="90"/>
      <c r="F485" s="90"/>
      <c r="G485" s="90"/>
      <c r="H485" s="90"/>
      <c r="I485" s="90"/>
      <c r="J485" s="90"/>
      <c r="K485" s="90"/>
      <c r="L485" s="90"/>
      <c r="M485" s="90"/>
      <c r="N485" s="90"/>
      <c r="O485" s="90"/>
      <c r="P485" s="90"/>
      <c r="Q485" s="90"/>
      <c r="R485" s="90"/>
      <c r="S485" s="90"/>
      <c r="T485" s="90"/>
      <c r="U485" s="90"/>
    </row>
    <row r="486" spans="1:21" x14ac:dyDescent="0.25">
      <c r="A486" s="90"/>
      <c r="B486" s="90"/>
      <c r="C486" s="90"/>
      <c r="D486" s="90"/>
      <c r="E486" s="90"/>
      <c r="F486" s="90"/>
      <c r="G486" s="90"/>
      <c r="H486" s="90"/>
      <c r="I486" s="90"/>
      <c r="J486" s="90"/>
      <c r="K486" s="90"/>
      <c r="L486" s="90"/>
      <c r="M486" s="90"/>
      <c r="N486" s="90"/>
      <c r="O486" s="90"/>
      <c r="P486" s="90"/>
      <c r="Q486" s="90"/>
      <c r="R486" s="90"/>
      <c r="S486" s="90"/>
      <c r="T486" s="90"/>
      <c r="U486" s="90"/>
    </row>
    <row r="487" spans="1:21" x14ac:dyDescent="0.25">
      <c r="A487" s="90"/>
      <c r="B487" s="90"/>
      <c r="C487" s="90"/>
      <c r="D487" s="90"/>
      <c r="E487" s="90"/>
      <c r="F487" s="90"/>
      <c r="G487" s="90"/>
      <c r="H487" s="90"/>
      <c r="I487" s="90"/>
      <c r="J487" s="90"/>
      <c r="K487" s="90"/>
      <c r="L487" s="90"/>
      <c r="M487" s="90"/>
      <c r="N487" s="90"/>
      <c r="O487" s="90"/>
      <c r="P487" s="90"/>
      <c r="Q487" s="90"/>
      <c r="R487" s="90"/>
      <c r="S487" s="90"/>
      <c r="T487" s="90"/>
      <c r="U487" s="90"/>
    </row>
    <row r="488" spans="1:21" x14ac:dyDescent="0.25">
      <c r="A488" s="90"/>
      <c r="B488" s="90"/>
      <c r="C488" s="90"/>
      <c r="D488" s="90"/>
      <c r="E488" s="90"/>
      <c r="F488" s="90"/>
      <c r="G488" s="90"/>
      <c r="H488" s="90"/>
      <c r="I488" s="90"/>
      <c r="J488" s="90"/>
      <c r="K488" s="90"/>
      <c r="L488" s="90"/>
      <c r="M488" s="90"/>
      <c r="N488" s="90"/>
      <c r="O488" s="90"/>
      <c r="P488" s="90"/>
      <c r="Q488" s="90"/>
      <c r="R488" s="90"/>
      <c r="S488" s="90"/>
      <c r="T488" s="90"/>
      <c r="U488" s="90"/>
    </row>
    <row r="489" spans="1:21" x14ac:dyDescent="0.25">
      <c r="A489" s="90"/>
      <c r="B489" s="90"/>
      <c r="C489" s="90"/>
      <c r="D489" s="90"/>
      <c r="E489" s="90"/>
      <c r="F489" s="90"/>
      <c r="G489" s="90"/>
      <c r="H489" s="90"/>
      <c r="I489" s="90"/>
      <c r="J489" s="90"/>
      <c r="K489" s="90"/>
      <c r="L489" s="90"/>
      <c r="M489" s="90"/>
      <c r="N489" s="90"/>
      <c r="O489" s="90"/>
      <c r="P489" s="90"/>
      <c r="Q489" s="90"/>
      <c r="R489" s="90"/>
      <c r="S489" s="90"/>
      <c r="T489" s="90"/>
      <c r="U489" s="90"/>
    </row>
    <row r="490" spans="1:21" x14ac:dyDescent="0.25">
      <c r="A490" s="90"/>
      <c r="B490" s="90"/>
      <c r="C490" s="90"/>
      <c r="D490" s="90"/>
      <c r="E490" s="90"/>
      <c r="F490" s="90"/>
      <c r="G490" s="90"/>
      <c r="H490" s="90"/>
      <c r="I490" s="90"/>
      <c r="J490" s="90"/>
      <c r="K490" s="90"/>
      <c r="L490" s="90"/>
      <c r="M490" s="90"/>
      <c r="N490" s="90"/>
      <c r="O490" s="90"/>
      <c r="P490" s="90"/>
      <c r="Q490" s="90"/>
      <c r="R490" s="90"/>
      <c r="S490" s="90"/>
      <c r="T490" s="90"/>
      <c r="U490" s="90"/>
    </row>
    <row r="491" spans="1:21" x14ac:dyDescent="0.25">
      <c r="A491" s="90"/>
      <c r="B491" s="90"/>
      <c r="C491" s="90"/>
      <c r="D491" s="90"/>
      <c r="E491" s="90"/>
      <c r="F491" s="90"/>
      <c r="G491" s="90"/>
      <c r="H491" s="90"/>
      <c r="I491" s="90"/>
      <c r="J491" s="90"/>
      <c r="K491" s="90"/>
      <c r="L491" s="90"/>
      <c r="M491" s="90"/>
      <c r="N491" s="90"/>
      <c r="O491" s="90"/>
      <c r="P491" s="90"/>
      <c r="Q491" s="90"/>
      <c r="R491" s="90"/>
      <c r="S491" s="90"/>
      <c r="T491" s="90"/>
      <c r="U491" s="90"/>
    </row>
    <row r="492" spans="1:21" x14ac:dyDescent="0.25">
      <c r="A492" s="90"/>
      <c r="B492" s="90"/>
      <c r="C492" s="90"/>
      <c r="D492" s="90"/>
      <c r="E492" s="90"/>
      <c r="F492" s="90"/>
      <c r="G492" s="90"/>
      <c r="H492" s="90"/>
      <c r="I492" s="90"/>
      <c r="J492" s="90"/>
      <c r="K492" s="90"/>
      <c r="L492" s="90"/>
      <c r="M492" s="90"/>
      <c r="N492" s="90"/>
      <c r="O492" s="90"/>
      <c r="P492" s="90"/>
      <c r="Q492" s="90"/>
      <c r="R492" s="90"/>
      <c r="S492" s="90"/>
      <c r="T492" s="90"/>
      <c r="U492" s="90"/>
    </row>
    <row r="493" spans="1:21" x14ac:dyDescent="0.25">
      <c r="A493" s="90"/>
      <c r="B493" s="90"/>
      <c r="C493" s="90"/>
      <c r="D493" s="90"/>
      <c r="E493" s="90"/>
      <c r="F493" s="90"/>
      <c r="G493" s="90"/>
      <c r="H493" s="90"/>
      <c r="I493" s="90"/>
      <c r="J493" s="90"/>
      <c r="K493" s="90"/>
      <c r="L493" s="90"/>
      <c r="M493" s="90"/>
      <c r="N493" s="90"/>
      <c r="O493" s="90"/>
      <c r="P493" s="90"/>
      <c r="Q493" s="90"/>
      <c r="R493" s="90"/>
      <c r="S493" s="90"/>
      <c r="T493" s="90"/>
      <c r="U493" s="90"/>
    </row>
    <row r="494" spans="1:21" x14ac:dyDescent="0.25">
      <c r="A494" s="90"/>
      <c r="B494" s="90"/>
      <c r="C494" s="90"/>
      <c r="D494" s="90"/>
      <c r="E494" s="90"/>
      <c r="F494" s="90"/>
      <c r="G494" s="90"/>
      <c r="H494" s="90"/>
      <c r="I494" s="90"/>
      <c r="J494" s="90"/>
      <c r="K494" s="90"/>
      <c r="L494" s="90"/>
      <c r="M494" s="90"/>
      <c r="N494" s="90"/>
      <c r="O494" s="90"/>
      <c r="P494" s="90"/>
      <c r="Q494" s="90"/>
      <c r="R494" s="90"/>
      <c r="S494" s="90"/>
      <c r="T494" s="90"/>
      <c r="U494" s="90"/>
    </row>
    <row r="495" spans="1:21" x14ac:dyDescent="0.25">
      <c r="A495" s="90"/>
      <c r="B495" s="90"/>
      <c r="C495" s="90"/>
      <c r="D495" s="90"/>
      <c r="E495" s="90"/>
      <c r="F495" s="90"/>
      <c r="G495" s="90"/>
      <c r="H495" s="90"/>
      <c r="I495" s="90"/>
      <c r="J495" s="90"/>
      <c r="K495" s="90"/>
      <c r="L495" s="90"/>
      <c r="M495" s="90"/>
      <c r="N495" s="90"/>
      <c r="O495" s="90"/>
      <c r="P495" s="90"/>
      <c r="Q495" s="90"/>
      <c r="R495" s="90"/>
      <c r="S495" s="90"/>
      <c r="T495" s="90"/>
      <c r="U495" s="90"/>
    </row>
    <row r="496" spans="1:21" x14ac:dyDescent="0.25">
      <c r="A496" s="90"/>
      <c r="B496" s="90"/>
      <c r="C496" s="90"/>
      <c r="D496" s="90"/>
      <c r="E496" s="90"/>
      <c r="F496" s="90"/>
      <c r="G496" s="90"/>
      <c r="H496" s="90"/>
      <c r="I496" s="90"/>
      <c r="J496" s="90"/>
      <c r="K496" s="90"/>
      <c r="L496" s="90"/>
      <c r="M496" s="90"/>
      <c r="N496" s="90"/>
      <c r="O496" s="90"/>
      <c r="P496" s="90"/>
      <c r="Q496" s="90"/>
      <c r="R496" s="90"/>
      <c r="S496" s="90"/>
      <c r="T496" s="90"/>
      <c r="U496" s="90"/>
    </row>
    <row r="497" spans="1:21" x14ac:dyDescent="0.25">
      <c r="A497" s="90"/>
      <c r="B497" s="90"/>
      <c r="C497" s="90"/>
      <c r="D497" s="90"/>
      <c r="E497" s="90"/>
      <c r="F497" s="90"/>
      <c r="G497" s="90"/>
      <c r="H497" s="90"/>
      <c r="I497" s="90"/>
      <c r="J497" s="90"/>
      <c r="K497" s="90"/>
      <c r="L497" s="90"/>
      <c r="M497" s="90"/>
      <c r="N497" s="90"/>
      <c r="O497" s="90"/>
      <c r="P497" s="90"/>
      <c r="Q497" s="90"/>
      <c r="R497" s="90"/>
      <c r="S497" s="90"/>
      <c r="T497" s="90"/>
      <c r="U497" s="90"/>
    </row>
    <row r="498" spans="1:21" x14ac:dyDescent="0.25">
      <c r="A498" s="90"/>
      <c r="B498" s="90"/>
      <c r="C498" s="90"/>
      <c r="D498" s="90"/>
      <c r="E498" s="90"/>
      <c r="F498" s="90"/>
      <c r="G498" s="90"/>
      <c r="H498" s="90"/>
      <c r="I498" s="90"/>
      <c r="J498" s="90"/>
      <c r="K498" s="90"/>
      <c r="L498" s="90"/>
      <c r="M498" s="90"/>
      <c r="N498" s="90"/>
      <c r="O498" s="90"/>
      <c r="P498" s="90"/>
      <c r="Q498" s="90"/>
      <c r="R498" s="90"/>
      <c r="S498" s="90"/>
      <c r="T498" s="90"/>
      <c r="U498" s="90"/>
    </row>
    <row r="499" spans="1:21" x14ac:dyDescent="0.25">
      <c r="A499" s="90"/>
      <c r="B499" s="90"/>
      <c r="C499" s="90"/>
      <c r="D499" s="90"/>
      <c r="E499" s="90"/>
      <c r="F499" s="90"/>
      <c r="G499" s="90"/>
      <c r="H499" s="90"/>
      <c r="I499" s="90"/>
      <c r="J499" s="90"/>
      <c r="K499" s="90"/>
      <c r="L499" s="90"/>
      <c r="M499" s="90"/>
      <c r="N499" s="90"/>
      <c r="O499" s="90"/>
      <c r="P499" s="90"/>
      <c r="Q499" s="90"/>
      <c r="R499" s="90"/>
      <c r="S499" s="90"/>
      <c r="T499" s="90"/>
      <c r="U499" s="90"/>
    </row>
    <row r="500" spans="1:21" x14ac:dyDescent="0.25">
      <c r="A500" s="90"/>
      <c r="B500" s="90"/>
      <c r="C500" s="90"/>
      <c r="D500" s="90"/>
      <c r="E500" s="90"/>
      <c r="F500" s="90"/>
      <c r="G500" s="90"/>
      <c r="H500" s="90"/>
      <c r="I500" s="90"/>
      <c r="J500" s="90"/>
      <c r="K500" s="90"/>
      <c r="L500" s="90"/>
      <c r="M500" s="90"/>
      <c r="N500" s="90"/>
      <c r="O500" s="90"/>
      <c r="P500" s="90"/>
      <c r="Q500" s="90"/>
      <c r="R500" s="90"/>
      <c r="S500" s="90"/>
      <c r="T500" s="90"/>
      <c r="U500" s="90"/>
    </row>
    <row r="501" spans="1:21" x14ac:dyDescent="0.25">
      <c r="A501" s="90"/>
      <c r="B501" s="90"/>
      <c r="C501" s="90"/>
      <c r="D501" s="90"/>
      <c r="E501" s="90"/>
      <c r="F501" s="90"/>
      <c r="G501" s="90"/>
      <c r="H501" s="90"/>
      <c r="I501" s="90"/>
      <c r="J501" s="90"/>
      <c r="K501" s="90"/>
      <c r="L501" s="90"/>
      <c r="M501" s="90"/>
      <c r="N501" s="90"/>
      <c r="O501" s="90"/>
      <c r="P501" s="90"/>
      <c r="Q501" s="90"/>
      <c r="R501" s="90"/>
      <c r="S501" s="90"/>
      <c r="T501" s="90"/>
      <c r="U501" s="90"/>
    </row>
    <row r="502" spans="1:21" x14ac:dyDescent="0.25">
      <c r="A502" s="90"/>
      <c r="B502" s="90"/>
      <c r="C502" s="90"/>
      <c r="D502" s="90"/>
      <c r="E502" s="90"/>
      <c r="F502" s="90"/>
      <c r="G502" s="90"/>
      <c r="H502" s="90"/>
      <c r="I502" s="90"/>
      <c r="J502" s="90"/>
      <c r="K502" s="90"/>
      <c r="L502" s="90"/>
      <c r="M502" s="90"/>
      <c r="N502" s="90"/>
      <c r="O502" s="90"/>
      <c r="P502" s="90"/>
      <c r="Q502" s="90"/>
      <c r="R502" s="90"/>
      <c r="S502" s="90"/>
      <c r="T502" s="90"/>
      <c r="U502" s="90"/>
    </row>
    <row r="503" spans="1:21" x14ac:dyDescent="0.25">
      <c r="A503" s="90"/>
      <c r="B503" s="90"/>
      <c r="C503" s="90"/>
      <c r="D503" s="90"/>
      <c r="E503" s="90"/>
      <c r="F503" s="90"/>
      <c r="G503" s="90"/>
      <c r="H503" s="90"/>
      <c r="I503" s="90"/>
      <c r="J503" s="90"/>
      <c r="K503" s="90"/>
      <c r="L503" s="90"/>
      <c r="M503" s="90"/>
      <c r="N503" s="90"/>
      <c r="O503" s="90"/>
      <c r="P503" s="90"/>
      <c r="Q503" s="90"/>
      <c r="R503" s="90"/>
      <c r="S503" s="90"/>
      <c r="T503" s="90"/>
      <c r="U503" s="90"/>
    </row>
    <row r="504" spans="1:21" x14ac:dyDescent="0.25">
      <c r="A504" s="90"/>
      <c r="B504" s="90"/>
      <c r="C504" s="90"/>
      <c r="D504" s="90"/>
      <c r="E504" s="90"/>
      <c r="F504" s="90"/>
      <c r="G504" s="90"/>
      <c r="H504" s="90"/>
      <c r="I504" s="90"/>
      <c r="J504" s="90"/>
      <c r="K504" s="90"/>
      <c r="L504" s="90"/>
      <c r="M504" s="90"/>
      <c r="N504" s="90"/>
      <c r="O504" s="90"/>
      <c r="P504" s="90"/>
      <c r="Q504" s="90"/>
      <c r="R504" s="90"/>
      <c r="S504" s="90"/>
      <c r="T504" s="90"/>
      <c r="U504" s="90"/>
    </row>
    <row r="505" spans="1:21" x14ac:dyDescent="0.25">
      <c r="A505" s="90"/>
      <c r="B505" s="90"/>
      <c r="C505" s="90"/>
      <c r="D505" s="90"/>
      <c r="E505" s="90"/>
      <c r="F505" s="90"/>
      <c r="G505" s="90"/>
      <c r="H505" s="90"/>
      <c r="I505" s="90"/>
      <c r="J505" s="90"/>
      <c r="K505" s="90"/>
      <c r="L505" s="90"/>
      <c r="M505" s="90"/>
      <c r="N505" s="90"/>
      <c r="O505" s="90"/>
      <c r="P505" s="90"/>
      <c r="Q505" s="90"/>
      <c r="R505" s="90"/>
      <c r="S505" s="90"/>
      <c r="T505" s="90"/>
      <c r="U505" s="90"/>
    </row>
    <row r="506" spans="1:21" x14ac:dyDescent="0.25">
      <c r="A506" s="90"/>
      <c r="B506" s="90"/>
      <c r="C506" s="90"/>
      <c r="D506" s="90"/>
      <c r="E506" s="90"/>
      <c r="F506" s="90"/>
      <c r="G506" s="90"/>
      <c r="H506" s="90"/>
      <c r="I506" s="90"/>
      <c r="J506" s="90"/>
      <c r="K506" s="90"/>
      <c r="L506" s="90"/>
      <c r="M506" s="90"/>
      <c r="N506" s="90"/>
      <c r="O506" s="90"/>
      <c r="P506" s="90"/>
      <c r="Q506" s="90"/>
      <c r="R506" s="90"/>
      <c r="S506" s="90"/>
      <c r="T506" s="90"/>
      <c r="U506" s="90"/>
    </row>
    <row r="507" spans="1:21" x14ac:dyDescent="0.25">
      <c r="A507" s="90"/>
      <c r="B507" s="90"/>
      <c r="C507" s="90"/>
      <c r="D507" s="90"/>
      <c r="E507" s="90"/>
      <c r="F507" s="90"/>
      <c r="G507" s="90"/>
      <c r="H507" s="90"/>
      <c r="I507" s="90"/>
      <c r="J507" s="90"/>
      <c r="K507" s="90"/>
      <c r="L507" s="90"/>
      <c r="M507" s="90"/>
      <c r="N507" s="90"/>
      <c r="O507" s="90"/>
      <c r="P507" s="90"/>
      <c r="Q507" s="90"/>
      <c r="R507" s="90"/>
      <c r="S507" s="90"/>
      <c r="T507" s="90"/>
      <c r="U507" s="90"/>
    </row>
    <row r="508" spans="1:21" x14ac:dyDescent="0.25">
      <c r="A508" s="90"/>
      <c r="B508" s="90"/>
      <c r="C508" s="90"/>
      <c r="D508" s="90"/>
      <c r="E508" s="90"/>
      <c r="F508" s="90"/>
      <c r="G508" s="90"/>
      <c r="H508" s="90"/>
      <c r="I508" s="90"/>
      <c r="J508" s="90"/>
      <c r="K508" s="90"/>
      <c r="L508" s="90"/>
      <c r="M508" s="90"/>
      <c r="N508" s="90"/>
      <c r="O508" s="90"/>
      <c r="P508" s="90"/>
      <c r="Q508" s="90"/>
      <c r="R508" s="90"/>
      <c r="S508" s="90"/>
      <c r="T508" s="90"/>
      <c r="U508" s="90"/>
    </row>
    <row r="509" spans="1:21" x14ac:dyDescent="0.25">
      <c r="A509" s="90"/>
      <c r="B509" s="90"/>
      <c r="C509" s="90"/>
      <c r="D509" s="90"/>
      <c r="E509" s="90"/>
      <c r="F509" s="90"/>
      <c r="G509" s="90"/>
      <c r="H509" s="90"/>
      <c r="I509" s="90"/>
      <c r="J509" s="90"/>
      <c r="K509" s="90"/>
      <c r="L509" s="90"/>
      <c r="M509" s="90"/>
      <c r="N509" s="90"/>
      <c r="O509" s="90"/>
      <c r="P509" s="90"/>
      <c r="Q509" s="90"/>
      <c r="R509" s="90"/>
      <c r="S509" s="90"/>
      <c r="T509" s="90"/>
      <c r="U509" s="90"/>
    </row>
    <row r="510" spans="1:21" x14ac:dyDescent="0.25">
      <c r="A510" s="90"/>
      <c r="B510" s="90"/>
      <c r="C510" s="90"/>
      <c r="D510" s="90"/>
      <c r="E510" s="90"/>
      <c r="F510" s="90"/>
      <c r="G510" s="90"/>
      <c r="H510" s="90"/>
      <c r="I510" s="90"/>
      <c r="J510" s="90"/>
      <c r="K510" s="90"/>
      <c r="L510" s="90"/>
      <c r="M510" s="90"/>
      <c r="N510" s="90"/>
      <c r="O510" s="90"/>
      <c r="P510" s="90"/>
      <c r="Q510" s="90"/>
      <c r="R510" s="90"/>
      <c r="S510" s="90"/>
      <c r="T510" s="90"/>
      <c r="U510" s="90"/>
    </row>
    <row r="511" spans="1:21" x14ac:dyDescent="0.25">
      <c r="A511" s="90"/>
      <c r="B511" s="90"/>
      <c r="C511" s="90"/>
      <c r="D511" s="90"/>
      <c r="E511" s="90"/>
      <c r="F511" s="90"/>
      <c r="G511" s="90"/>
      <c r="H511" s="90"/>
      <c r="I511" s="90"/>
      <c r="J511" s="90"/>
      <c r="K511" s="90"/>
      <c r="L511" s="90"/>
      <c r="M511" s="90"/>
      <c r="N511" s="90"/>
      <c r="O511" s="90"/>
      <c r="P511" s="90"/>
      <c r="Q511" s="90"/>
      <c r="R511" s="90"/>
      <c r="S511" s="90"/>
      <c r="T511" s="90"/>
      <c r="U511" s="90"/>
    </row>
    <row r="512" spans="1:21" x14ac:dyDescent="0.25">
      <c r="A512" s="90"/>
      <c r="B512" s="90"/>
      <c r="C512" s="90"/>
      <c r="D512" s="90"/>
      <c r="E512" s="90"/>
      <c r="F512" s="90"/>
      <c r="G512" s="90"/>
      <c r="H512" s="90"/>
      <c r="I512" s="90"/>
      <c r="J512" s="90"/>
      <c r="K512" s="90"/>
      <c r="L512" s="90"/>
      <c r="M512" s="90"/>
      <c r="N512" s="90"/>
      <c r="O512" s="90"/>
      <c r="P512" s="90"/>
      <c r="Q512" s="90"/>
      <c r="R512" s="90"/>
      <c r="S512" s="90"/>
      <c r="T512" s="90"/>
      <c r="U512" s="90"/>
    </row>
    <row r="513" spans="1:21" x14ac:dyDescent="0.25">
      <c r="A513" s="90"/>
      <c r="B513" s="90"/>
      <c r="C513" s="90"/>
      <c r="D513" s="90"/>
      <c r="E513" s="90"/>
      <c r="F513" s="90"/>
      <c r="G513" s="90"/>
      <c r="H513" s="90"/>
      <c r="I513" s="90"/>
      <c r="J513" s="90"/>
      <c r="K513" s="90"/>
      <c r="L513" s="90"/>
      <c r="M513" s="90"/>
      <c r="N513" s="90"/>
      <c r="O513" s="90"/>
      <c r="P513" s="90"/>
      <c r="Q513" s="90"/>
      <c r="R513" s="90"/>
      <c r="S513" s="90"/>
      <c r="T513" s="90"/>
      <c r="U513" s="90"/>
    </row>
    <row r="514" spans="1:21" x14ac:dyDescent="0.25">
      <c r="A514" s="90"/>
      <c r="B514" s="90"/>
      <c r="C514" s="90"/>
      <c r="D514" s="90"/>
      <c r="E514" s="90"/>
      <c r="F514" s="90"/>
      <c r="G514" s="90"/>
      <c r="H514" s="90"/>
      <c r="I514" s="90"/>
      <c r="J514" s="90"/>
      <c r="K514" s="90"/>
      <c r="L514" s="90"/>
      <c r="M514" s="90"/>
      <c r="N514" s="90"/>
      <c r="O514" s="90"/>
      <c r="P514" s="90"/>
      <c r="Q514" s="90"/>
      <c r="R514" s="90"/>
      <c r="S514" s="90"/>
      <c r="T514" s="90"/>
      <c r="U514" s="90"/>
    </row>
    <row r="515" spans="1:21" x14ac:dyDescent="0.25">
      <c r="A515" s="90"/>
      <c r="B515" s="90"/>
      <c r="C515" s="90"/>
      <c r="D515" s="90"/>
      <c r="E515" s="90"/>
      <c r="F515" s="90"/>
      <c r="G515" s="90"/>
      <c r="H515" s="90"/>
      <c r="I515" s="90"/>
      <c r="J515" s="90"/>
      <c r="K515" s="90"/>
      <c r="L515" s="90"/>
      <c r="M515" s="90"/>
      <c r="N515" s="90"/>
      <c r="O515" s="90"/>
      <c r="P515" s="90"/>
      <c r="Q515" s="90"/>
      <c r="R515" s="90"/>
      <c r="S515" s="90"/>
      <c r="T515" s="90"/>
      <c r="U515" s="90"/>
    </row>
    <row r="516" spans="1:21" x14ac:dyDescent="0.25">
      <c r="A516" s="90"/>
      <c r="B516" s="90"/>
      <c r="C516" s="90"/>
      <c r="D516" s="90"/>
      <c r="E516" s="90"/>
      <c r="F516" s="90"/>
      <c r="G516" s="90"/>
      <c r="H516" s="90"/>
      <c r="I516" s="90"/>
      <c r="J516" s="90"/>
      <c r="K516" s="90"/>
      <c r="L516" s="90"/>
      <c r="M516" s="90"/>
      <c r="N516" s="90"/>
      <c r="O516" s="90"/>
      <c r="P516" s="90"/>
      <c r="Q516" s="90"/>
      <c r="R516" s="90"/>
      <c r="S516" s="90"/>
      <c r="T516" s="90"/>
      <c r="U516" s="90"/>
    </row>
    <row r="517" spans="1:21" x14ac:dyDescent="0.25">
      <c r="A517" s="90"/>
      <c r="B517" s="90"/>
      <c r="C517" s="90"/>
      <c r="D517" s="90"/>
      <c r="E517" s="90"/>
      <c r="F517" s="90"/>
      <c r="G517" s="90"/>
      <c r="H517" s="90"/>
      <c r="I517" s="90"/>
      <c r="J517" s="90"/>
      <c r="K517" s="90"/>
      <c r="L517" s="90"/>
      <c r="M517" s="90"/>
      <c r="N517" s="90"/>
      <c r="O517" s="90"/>
      <c r="P517" s="90"/>
      <c r="Q517" s="90"/>
      <c r="R517" s="90"/>
      <c r="S517" s="90"/>
      <c r="T517" s="90"/>
      <c r="U517" s="90"/>
    </row>
    <row r="518" spans="1:21" x14ac:dyDescent="0.25">
      <c r="A518" s="90"/>
      <c r="B518" s="90"/>
      <c r="C518" s="90"/>
      <c r="D518" s="90"/>
      <c r="E518" s="90"/>
      <c r="F518" s="90"/>
      <c r="G518" s="90"/>
      <c r="H518" s="90"/>
      <c r="I518" s="90"/>
      <c r="J518" s="90"/>
      <c r="K518" s="90"/>
      <c r="L518" s="90"/>
      <c r="M518" s="90"/>
      <c r="N518" s="90"/>
      <c r="O518" s="90"/>
      <c r="P518" s="90"/>
      <c r="Q518" s="90"/>
      <c r="R518" s="90"/>
      <c r="S518" s="90"/>
      <c r="T518" s="90"/>
      <c r="U518" s="90"/>
    </row>
    <row r="519" spans="1:21" x14ac:dyDescent="0.25">
      <c r="A519" s="90"/>
      <c r="B519" s="90"/>
      <c r="C519" s="90"/>
      <c r="D519" s="90"/>
      <c r="E519" s="90"/>
      <c r="F519" s="90"/>
      <c r="G519" s="90"/>
      <c r="H519" s="90"/>
      <c r="I519" s="90"/>
      <c r="J519" s="90"/>
      <c r="K519" s="90"/>
      <c r="L519" s="90"/>
      <c r="M519" s="90"/>
      <c r="N519" s="90"/>
      <c r="O519" s="90"/>
      <c r="P519" s="90"/>
      <c r="Q519" s="90"/>
      <c r="R519" s="90"/>
      <c r="S519" s="90"/>
      <c r="T519" s="90"/>
      <c r="U519" s="90"/>
    </row>
    <row r="520" spans="1:21" x14ac:dyDescent="0.25">
      <c r="A520" s="90"/>
      <c r="B520" s="90"/>
      <c r="C520" s="90"/>
      <c r="D520" s="90"/>
      <c r="E520" s="90"/>
      <c r="F520" s="90"/>
      <c r="G520" s="90"/>
      <c r="H520" s="90"/>
      <c r="I520" s="90"/>
      <c r="J520" s="90"/>
      <c r="K520" s="90"/>
      <c r="L520" s="90"/>
      <c r="M520" s="90"/>
      <c r="N520" s="90"/>
      <c r="O520" s="90"/>
      <c r="P520" s="90"/>
      <c r="Q520" s="90"/>
      <c r="R520" s="90"/>
      <c r="S520" s="90"/>
      <c r="T520" s="90"/>
      <c r="U520" s="90"/>
    </row>
    <row r="521" spans="1:21" x14ac:dyDescent="0.25">
      <c r="A521" s="90"/>
      <c r="B521" s="90"/>
      <c r="C521" s="90"/>
      <c r="D521" s="90"/>
      <c r="E521" s="90"/>
      <c r="F521" s="90"/>
      <c r="G521" s="90"/>
      <c r="H521" s="90"/>
      <c r="I521" s="90"/>
      <c r="J521" s="90"/>
      <c r="K521" s="90"/>
      <c r="L521" s="90"/>
      <c r="M521" s="90"/>
      <c r="N521" s="90"/>
      <c r="O521" s="90"/>
      <c r="P521" s="90"/>
      <c r="Q521" s="90"/>
      <c r="R521" s="90"/>
      <c r="S521" s="90"/>
      <c r="T521" s="90"/>
      <c r="U521" s="90"/>
    </row>
    <row r="522" spans="1:21" x14ac:dyDescent="0.25">
      <c r="A522" s="90"/>
      <c r="B522" s="90"/>
      <c r="C522" s="90"/>
      <c r="D522" s="90"/>
      <c r="E522" s="90"/>
      <c r="F522" s="90"/>
      <c r="G522" s="90"/>
      <c r="H522" s="90"/>
      <c r="I522" s="90"/>
      <c r="J522" s="90"/>
      <c r="K522" s="90"/>
      <c r="L522" s="90"/>
      <c r="M522" s="90"/>
      <c r="N522" s="90"/>
      <c r="O522" s="90"/>
      <c r="P522" s="90"/>
      <c r="Q522" s="90"/>
      <c r="R522" s="90"/>
      <c r="S522" s="90"/>
      <c r="T522" s="90"/>
      <c r="U522" s="90"/>
    </row>
    <row r="523" spans="1:21" x14ac:dyDescent="0.25">
      <c r="A523" s="90"/>
      <c r="B523" s="90"/>
      <c r="C523" s="90"/>
      <c r="D523" s="90"/>
      <c r="E523" s="90"/>
      <c r="F523" s="90"/>
      <c r="G523" s="90"/>
      <c r="H523" s="90"/>
      <c r="I523" s="90"/>
      <c r="J523" s="90"/>
      <c r="K523" s="90"/>
      <c r="L523" s="90"/>
      <c r="M523" s="90"/>
      <c r="N523" s="90"/>
      <c r="O523" s="90"/>
      <c r="P523" s="90"/>
      <c r="Q523" s="90"/>
      <c r="R523" s="90"/>
      <c r="S523" s="90"/>
      <c r="T523" s="90"/>
      <c r="U523" s="90"/>
    </row>
    <row r="524" spans="1:21" x14ac:dyDescent="0.25">
      <c r="A524" s="90"/>
      <c r="B524" s="90"/>
      <c r="C524" s="90"/>
      <c r="D524" s="90"/>
      <c r="E524" s="90"/>
      <c r="F524" s="90"/>
      <c r="G524" s="90"/>
      <c r="H524" s="90"/>
      <c r="I524" s="90"/>
      <c r="J524" s="90"/>
      <c r="K524" s="90"/>
      <c r="L524" s="90"/>
      <c r="M524" s="90"/>
      <c r="N524" s="90"/>
      <c r="O524" s="90"/>
      <c r="P524" s="90"/>
      <c r="Q524" s="90"/>
      <c r="R524" s="90"/>
      <c r="S524" s="90"/>
      <c r="T524" s="90"/>
      <c r="U524" s="90"/>
    </row>
    <row r="525" spans="1:21" x14ac:dyDescent="0.25">
      <c r="A525" s="90"/>
      <c r="B525" s="90"/>
      <c r="C525" s="90"/>
      <c r="D525" s="90"/>
      <c r="E525" s="90"/>
      <c r="F525" s="90"/>
      <c r="G525" s="90"/>
      <c r="H525" s="90"/>
      <c r="I525" s="90"/>
      <c r="J525" s="90"/>
      <c r="K525" s="90"/>
      <c r="L525" s="90"/>
      <c r="M525" s="90"/>
      <c r="N525" s="90"/>
      <c r="O525" s="90"/>
      <c r="P525" s="90"/>
      <c r="Q525" s="90"/>
      <c r="R525" s="90"/>
      <c r="S525" s="90"/>
      <c r="T525" s="90"/>
      <c r="U525" s="90"/>
    </row>
    <row r="526" spans="1:21" x14ac:dyDescent="0.25">
      <c r="A526" s="90"/>
      <c r="B526" s="90"/>
      <c r="C526" s="90"/>
      <c r="D526" s="90"/>
      <c r="E526" s="90"/>
      <c r="F526" s="90"/>
      <c r="G526" s="90"/>
      <c r="H526" s="90"/>
      <c r="I526" s="90"/>
      <c r="J526" s="90"/>
      <c r="K526" s="90"/>
      <c r="L526" s="90"/>
      <c r="M526" s="90"/>
      <c r="N526" s="90"/>
      <c r="O526" s="90"/>
      <c r="P526" s="90"/>
      <c r="Q526" s="90"/>
      <c r="R526" s="90"/>
      <c r="S526" s="90"/>
      <c r="T526" s="90"/>
      <c r="U526" s="90"/>
    </row>
    <row r="527" spans="1:21" x14ac:dyDescent="0.25">
      <c r="A527" s="90"/>
      <c r="B527" s="90"/>
      <c r="C527" s="90"/>
      <c r="D527" s="90"/>
      <c r="E527" s="90"/>
      <c r="F527" s="90"/>
      <c r="G527" s="90"/>
      <c r="H527" s="90"/>
      <c r="I527" s="90"/>
      <c r="J527" s="90"/>
      <c r="K527" s="90"/>
      <c r="L527" s="90"/>
      <c r="M527" s="90"/>
      <c r="N527" s="90"/>
      <c r="O527" s="90"/>
      <c r="P527" s="90"/>
      <c r="Q527" s="90"/>
      <c r="R527" s="90"/>
      <c r="S527" s="90"/>
      <c r="T527" s="90"/>
      <c r="U527" s="90"/>
    </row>
    <row r="528" spans="1:21" x14ac:dyDescent="0.25">
      <c r="A528" s="90"/>
      <c r="B528" s="90"/>
      <c r="C528" s="90"/>
      <c r="D528" s="90"/>
      <c r="E528" s="90"/>
      <c r="F528" s="90"/>
      <c r="G528" s="90"/>
      <c r="H528" s="90"/>
      <c r="I528" s="90"/>
      <c r="J528" s="90"/>
      <c r="K528" s="90"/>
      <c r="L528" s="90"/>
      <c r="M528" s="90"/>
      <c r="N528" s="90"/>
      <c r="O528" s="90"/>
      <c r="P528" s="90"/>
      <c r="Q528" s="90"/>
      <c r="R528" s="90"/>
      <c r="S528" s="90"/>
      <c r="T528" s="90"/>
      <c r="U528" s="90"/>
    </row>
    <row r="529" spans="1:21" x14ac:dyDescent="0.25">
      <c r="A529" s="90"/>
      <c r="B529" s="90"/>
      <c r="C529" s="90"/>
      <c r="D529" s="90"/>
      <c r="E529" s="90"/>
      <c r="F529" s="90"/>
      <c r="G529" s="90"/>
      <c r="H529" s="90"/>
      <c r="I529" s="90"/>
      <c r="J529" s="90"/>
      <c r="K529" s="90"/>
      <c r="L529" s="90"/>
      <c r="M529" s="90"/>
      <c r="N529" s="90"/>
      <c r="O529" s="90"/>
      <c r="P529" s="90"/>
      <c r="Q529" s="90"/>
      <c r="R529" s="90"/>
      <c r="S529" s="90"/>
      <c r="T529" s="90"/>
      <c r="U529" s="90"/>
    </row>
    <row r="530" spans="1:21" x14ac:dyDescent="0.25">
      <c r="A530" s="90"/>
      <c r="B530" s="90"/>
      <c r="C530" s="90"/>
      <c r="D530" s="90"/>
      <c r="E530" s="90"/>
      <c r="F530" s="90"/>
      <c r="G530" s="90"/>
      <c r="H530" s="90"/>
      <c r="I530" s="90"/>
      <c r="J530" s="90"/>
      <c r="K530" s="90"/>
      <c r="L530" s="90"/>
      <c r="M530" s="90"/>
      <c r="N530" s="90"/>
      <c r="O530" s="90"/>
      <c r="P530" s="90"/>
      <c r="Q530" s="90"/>
      <c r="R530" s="90"/>
      <c r="S530" s="90"/>
      <c r="T530" s="90"/>
      <c r="U530" s="90"/>
    </row>
    <row r="531" spans="1:21" x14ac:dyDescent="0.25">
      <c r="A531" s="90"/>
      <c r="B531" s="90"/>
      <c r="C531" s="90"/>
      <c r="D531" s="90"/>
      <c r="E531" s="90"/>
      <c r="F531" s="90"/>
      <c r="G531" s="90"/>
      <c r="H531" s="90"/>
      <c r="I531" s="90"/>
      <c r="J531" s="90"/>
      <c r="K531" s="90"/>
      <c r="L531" s="90"/>
      <c r="M531" s="90"/>
      <c r="N531" s="90"/>
      <c r="O531" s="90"/>
      <c r="P531" s="90"/>
      <c r="Q531" s="90"/>
      <c r="R531" s="90"/>
      <c r="S531" s="90"/>
      <c r="T531" s="90"/>
      <c r="U531" s="90"/>
    </row>
    <row r="532" spans="1:21" x14ac:dyDescent="0.25">
      <c r="A532" s="90"/>
      <c r="B532" s="90"/>
      <c r="C532" s="90"/>
      <c r="D532" s="90"/>
      <c r="E532" s="90"/>
      <c r="F532" s="90"/>
      <c r="G532" s="90"/>
      <c r="H532" s="90"/>
      <c r="I532" s="90"/>
      <c r="J532" s="90"/>
      <c r="K532" s="90"/>
      <c r="L532" s="90"/>
      <c r="M532" s="90"/>
      <c r="N532" s="90"/>
      <c r="O532" s="90"/>
      <c r="P532" s="90"/>
      <c r="Q532" s="90"/>
      <c r="R532" s="90"/>
      <c r="S532" s="90"/>
      <c r="T532" s="90"/>
      <c r="U532" s="90"/>
    </row>
    <row r="533" spans="1:21" x14ac:dyDescent="0.25">
      <c r="A533" s="90"/>
      <c r="B533" s="90"/>
      <c r="C533" s="90"/>
      <c r="D533" s="90"/>
      <c r="E533" s="90"/>
      <c r="F533" s="90"/>
      <c r="G533" s="90"/>
      <c r="H533" s="90"/>
      <c r="I533" s="90"/>
      <c r="J533" s="90"/>
      <c r="K533" s="90"/>
      <c r="L533" s="90"/>
      <c r="M533" s="90"/>
      <c r="N533" s="90"/>
      <c r="O533" s="90"/>
      <c r="P533" s="90"/>
      <c r="Q533" s="90"/>
      <c r="R533" s="90"/>
      <c r="S533" s="90"/>
      <c r="T533" s="90"/>
      <c r="U533" s="90"/>
    </row>
    <row r="534" spans="1:21" x14ac:dyDescent="0.25">
      <c r="A534" s="90"/>
      <c r="B534" s="90"/>
      <c r="C534" s="90"/>
      <c r="D534" s="90"/>
      <c r="E534" s="90"/>
      <c r="F534" s="90"/>
      <c r="G534" s="90"/>
      <c r="H534" s="90"/>
      <c r="I534" s="90"/>
      <c r="J534" s="90"/>
      <c r="K534" s="90"/>
      <c r="L534" s="90"/>
      <c r="M534" s="90"/>
      <c r="N534" s="90"/>
      <c r="O534" s="90"/>
      <c r="P534" s="90"/>
      <c r="Q534" s="90"/>
      <c r="R534" s="90"/>
      <c r="S534" s="90"/>
      <c r="T534" s="90"/>
      <c r="U534" s="90"/>
    </row>
    <row r="535" spans="1:21" x14ac:dyDescent="0.25">
      <c r="A535" s="90"/>
      <c r="B535" s="90"/>
      <c r="C535" s="90"/>
      <c r="D535" s="90"/>
      <c r="E535" s="90"/>
      <c r="F535" s="90"/>
      <c r="G535" s="90"/>
      <c r="H535" s="90"/>
      <c r="I535" s="90"/>
      <c r="J535" s="90"/>
      <c r="K535" s="90"/>
      <c r="L535" s="90"/>
      <c r="M535" s="90"/>
      <c r="N535" s="90"/>
      <c r="O535" s="90"/>
      <c r="P535" s="90"/>
      <c r="Q535" s="90"/>
      <c r="R535" s="90"/>
      <c r="S535" s="90"/>
      <c r="T535" s="90"/>
      <c r="U535" s="90"/>
    </row>
    <row r="536" spans="1:21" x14ac:dyDescent="0.25">
      <c r="A536" s="90"/>
      <c r="B536" s="90"/>
      <c r="C536" s="90"/>
      <c r="D536" s="90"/>
      <c r="E536" s="90"/>
      <c r="F536" s="90"/>
      <c r="G536" s="90"/>
      <c r="H536" s="90"/>
      <c r="I536" s="90"/>
      <c r="J536" s="90"/>
      <c r="K536" s="90"/>
      <c r="L536" s="90"/>
      <c r="M536" s="90"/>
      <c r="N536" s="90"/>
      <c r="O536" s="90"/>
      <c r="P536" s="90"/>
      <c r="Q536" s="90"/>
      <c r="R536" s="90"/>
      <c r="S536" s="90"/>
      <c r="T536" s="90"/>
      <c r="U536" s="90"/>
    </row>
    <row r="537" spans="1:21" x14ac:dyDescent="0.25">
      <c r="A537" s="90"/>
      <c r="B537" s="90"/>
      <c r="C537" s="90"/>
      <c r="D537" s="90"/>
      <c r="E537" s="90"/>
      <c r="F537" s="90"/>
      <c r="G537" s="90"/>
      <c r="H537" s="90"/>
      <c r="I537" s="90"/>
      <c r="J537" s="90"/>
      <c r="K537" s="90"/>
      <c r="L537" s="90"/>
      <c r="M537" s="90"/>
      <c r="N537" s="90"/>
      <c r="O537" s="90"/>
      <c r="P537" s="90"/>
      <c r="Q537" s="90"/>
      <c r="R537" s="90"/>
      <c r="S537" s="90"/>
      <c r="T537" s="90"/>
      <c r="U537" s="90"/>
    </row>
    <row r="538" spans="1:21" x14ac:dyDescent="0.25">
      <c r="A538" s="90"/>
      <c r="B538" s="90"/>
      <c r="C538" s="90"/>
      <c r="D538" s="90"/>
      <c r="E538" s="90"/>
      <c r="F538" s="90"/>
      <c r="G538" s="90"/>
      <c r="H538" s="90"/>
      <c r="I538" s="90"/>
      <c r="J538" s="90"/>
      <c r="K538" s="90"/>
      <c r="L538" s="90"/>
      <c r="M538" s="90"/>
      <c r="N538" s="90"/>
      <c r="O538" s="90"/>
      <c r="P538" s="90"/>
      <c r="Q538" s="90"/>
      <c r="R538" s="90"/>
      <c r="S538" s="90"/>
      <c r="T538" s="90"/>
      <c r="U538" s="90"/>
    </row>
    <row r="539" spans="1:21" x14ac:dyDescent="0.25">
      <c r="A539" s="90"/>
      <c r="B539" s="90"/>
      <c r="C539" s="90"/>
      <c r="D539" s="90"/>
      <c r="E539" s="90"/>
      <c r="F539" s="90"/>
      <c r="G539" s="90"/>
      <c r="H539" s="90"/>
      <c r="I539" s="90"/>
      <c r="J539" s="90"/>
      <c r="K539" s="90"/>
      <c r="L539" s="90"/>
      <c r="M539" s="90"/>
      <c r="N539" s="90"/>
      <c r="O539" s="90"/>
      <c r="P539" s="90"/>
      <c r="Q539" s="90"/>
      <c r="R539" s="90"/>
      <c r="S539" s="90"/>
      <c r="T539" s="90"/>
      <c r="U539" s="90"/>
    </row>
    <row r="540" spans="1:21" x14ac:dyDescent="0.25">
      <c r="A540" s="90"/>
      <c r="B540" s="90"/>
      <c r="C540" s="90"/>
      <c r="D540" s="90"/>
      <c r="E540" s="90"/>
      <c r="F540" s="90"/>
      <c r="G540" s="90"/>
      <c r="H540" s="90"/>
      <c r="I540" s="90"/>
      <c r="J540" s="90"/>
      <c r="K540" s="90"/>
      <c r="L540" s="90"/>
      <c r="M540" s="90"/>
      <c r="N540" s="90"/>
      <c r="O540" s="90"/>
      <c r="P540" s="90"/>
      <c r="Q540" s="90"/>
      <c r="R540" s="90"/>
      <c r="S540" s="90"/>
      <c r="T540" s="90"/>
      <c r="U540" s="90"/>
    </row>
    <row r="541" spans="1:21" x14ac:dyDescent="0.25">
      <c r="A541" s="90"/>
      <c r="B541" s="90"/>
      <c r="C541" s="90"/>
      <c r="D541" s="90"/>
      <c r="E541" s="90"/>
      <c r="F541" s="90"/>
      <c r="G541" s="90"/>
      <c r="H541" s="90"/>
      <c r="I541" s="90"/>
      <c r="J541" s="90"/>
      <c r="K541" s="90"/>
      <c r="L541" s="90"/>
      <c r="M541" s="90"/>
      <c r="N541" s="90"/>
      <c r="O541" s="90"/>
      <c r="P541" s="90"/>
      <c r="Q541" s="90"/>
      <c r="R541" s="90"/>
      <c r="S541" s="90"/>
      <c r="T541" s="90"/>
      <c r="U541" s="90"/>
    </row>
    <row r="542" spans="1:21" x14ac:dyDescent="0.25">
      <c r="A542" s="90"/>
      <c r="B542" s="90"/>
      <c r="C542" s="90"/>
      <c r="D542" s="90"/>
      <c r="E542" s="90"/>
      <c r="F542" s="90"/>
      <c r="G542" s="90"/>
      <c r="H542" s="90"/>
      <c r="I542" s="90"/>
      <c r="J542" s="90"/>
      <c r="K542" s="90"/>
      <c r="L542" s="90"/>
      <c r="M542" s="90"/>
      <c r="N542" s="90"/>
      <c r="O542" s="90"/>
      <c r="P542" s="90"/>
      <c r="Q542" s="90"/>
      <c r="R542" s="90"/>
      <c r="S542" s="90"/>
      <c r="T542" s="90"/>
      <c r="U542" s="90"/>
    </row>
    <row r="543" spans="1:21" x14ac:dyDescent="0.25">
      <c r="A543" s="90"/>
      <c r="B543" s="90"/>
      <c r="C543" s="90"/>
      <c r="D543" s="90"/>
      <c r="E543" s="90"/>
      <c r="F543" s="90"/>
      <c r="G543" s="90"/>
      <c r="H543" s="90"/>
      <c r="I543" s="90"/>
      <c r="J543" s="90"/>
      <c r="K543" s="90"/>
      <c r="L543" s="90"/>
      <c r="M543" s="90"/>
      <c r="N543" s="90"/>
      <c r="O543" s="90"/>
      <c r="P543" s="90"/>
      <c r="Q543" s="90"/>
      <c r="R543" s="90"/>
      <c r="S543" s="90"/>
      <c r="T543" s="90"/>
      <c r="U543" s="90"/>
    </row>
    <row r="544" spans="1:21" x14ac:dyDescent="0.25">
      <c r="A544" s="90"/>
      <c r="B544" s="90"/>
      <c r="C544" s="90"/>
      <c r="D544" s="90"/>
      <c r="E544" s="90"/>
      <c r="F544" s="90"/>
      <c r="G544" s="90"/>
      <c r="H544" s="90"/>
      <c r="I544" s="90"/>
      <c r="J544" s="90"/>
      <c r="K544" s="90"/>
      <c r="L544" s="90"/>
      <c r="M544" s="90"/>
      <c r="N544" s="90"/>
      <c r="O544" s="90"/>
      <c r="P544" s="90"/>
      <c r="Q544" s="90"/>
      <c r="R544" s="90"/>
      <c r="S544" s="90"/>
      <c r="T544" s="90"/>
      <c r="U544" s="90"/>
    </row>
    <row r="545" spans="1:21" x14ac:dyDescent="0.25">
      <c r="A545" s="90"/>
      <c r="B545" s="90"/>
      <c r="C545" s="90"/>
      <c r="D545" s="90"/>
      <c r="E545" s="90"/>
      <c r="F545" s="90"/>
      <c r="G545" s="90"/>
      <c r="H545" s="90"/>
      <c r="I545" s="90"/>
      <c r="J545" s="90"/>
      <c r="K545" s="90"/>
      <c r="L545" s="90"/>
      <c r="M545" s="90"/>
      <c r="N545" s="90"/>
      <c r="O545" s="90"/>
      <c r="P545" s="90"/>
      <c r="Q545" s="90"/>
      <c r="R545" s="90"/>
      <c r="S545" s="90"/>
      <c r="T545" s="90"/>
      <c r="U545" s="90"/>
    </row>
    <row r="546" spans="1:21" x14ac:dyDescent="0.25">
      <c r="A546" s="90"/>
      <c r="B546" s="90"/>
      <c r="C546" s="90"/>
      <c r="D546" s="90"/>
      <c r="E546" s="90"/>
      <c r="F546" s="90"/>
      <c r="G546" s="90"/>
      <c r="H546" s="90"/>
      <c r="I546" s="90"/>
      <c r="J546" s="90"/>
      <c r="K546" s="90"/>
      <c r="L546" s="90"/>
      <c r="M546" s="90"/>
      <c r="N546" s="90"/>
      <c r="O546" s="90"/>
      <c r="P546" s="90"/>
      <c r="Q546" s="90"/>
      <c r="R546" s="90"/>
      <c r="S546" s="90"/>
      <c r="T546" s="90"/>
      <c r="U546" s="90"/>
    </row>
    <row r="547" spans="1:21" x14ac:dyDescent="0.25">
      <c r="A547" s="90"/>
      <c r="B547" s="90"/>
      <c r="C547" s="90"/>
      <c r="D547" s="90"/>
      <c r="E547" s="90"/>
      <c r="F547" s="90"/>
      <c r="G547" s="90"/>
      <c r="H547" s="90"/>
      <c r="I547" s="90"/>
      <c r="J547" s="90"/>
      <c r="K547" s="90"/>
      <c r="L547" s="90"/>
      <c r="M547" s="90"/>
      <c r="N547" s="90"/>
      <c r="O547" s="90"/>
      <c r="P547" s="90"/>
      <c r="Q547" s="90"/>
      <c r="R547" s="90"/>
      <c r="S547" s="90"/>
      <c r="T547" s="90"/>
      <c r="U547" s="90"/>
    </row>
    <row r="548" spans="1:21" x14ac:dyDescent="0.25">
      <c r="A548" s="90"/>
      <c r="B548" s="90"/>
      <c r="C548" s="90"/>
      <c r="D548" s="90"/>
      <c r="E548" s="90"/>
      <c r="F548" s="90"/>
      <c r="G548" s="90"/>
      <c r="H548" s="90"/>
      <c r="I548" s="90"/>
      <c r="J548" s="90"/>
      <c r="K548" s="90"/>
      <c r="L548" s="90"/>
      <c r="M548" s="90"/>
      <c r="N548" s="90"/>
      <c r="O548" s="90"/>
      <c r="P548" s="90"/>
      <c r="Q548" s="90"/>
      <c r="R548" s="90"/>
      <c r="S548" s="90"/>
      <c r="T548" s="90"/>
      <c r="U548" s="90"/>
    </row>
    <row r="549" spans="1:21" x14ac:dyDescent="0.25">
      <c r="A549" s="90"/>
      <c r="B549" s="90"/>
      <c r="C549" s="90"/>
      <c r="D549" s="90"/>
      <c r="E549" s="90"/>
      <c r="F549" s="90"/>
      <c r="G549" s="90"/>
      <c r="H549" s="90"/>
      <c r="I549" s="90"/>
      <c r="J549" s="90"/>
      <c r="K549" s="90"/>
      <c r="L549" s="90"/>
      <c r="M549" s="90"/>
      <c r="N549" s="90"/>
      <c r="O549" s="90"/>
      <c r="P549" s="90"/>
      <c r="Q549" s="90"/>
      <c r="R549" s="90"/>
      <c r="S549" s="90"/>
      <c r="T549" s="90"/>
      <c r="U549" s="90"/>
    </row>
    <row r="550" spans="1:21" x14ac:dyDescent="0.25">
      <c r="A550" s="90"/>
      <c r="B550" s="90"/>
      <c r="C550" s="90"/>
      <c r="D550" s="90"/>
      <c r="E550" s="90"/>
      <c r="F550" s="90"/>
      <c r="G550" s="90"/>
      <c r="H550" s="90"/>
      <c r="I550" s="90"/>
      <c r="J550" s="90"/>
      <c r="K550" s="90"/>
      <c r="L550" s="90"/>
      <c r="M550" s="90"/>
      <c r="N550" s="90"/>
      <c r="O550" s="90"/>
      <c r="P550" s="90"/>
      <c r="Q550" s="90"/>
      <c r="R550" s="90"/>
      <c r="S550" s="90"/>
      <c r="T550" s="90"/>
      <c r="U550" s="90"/>
    </row>
    <row r="551" spans="1:21" x14ac:dyDescent="0.25">
      <c r="A551" s="90"/>
      <c r="B551" s="90"/>
      <c r="C551" s="90"/>
      <c r="D551" s="90"/>
      <c r="E551" s="90"/>
      <c r="F551" s="90"/>
      <c r="G551" s="90"/>
      <c r="H551" s="90"/>
      <c r="I551" s="90"/>
      <c r="J551" s="90"/>
      <c r="K551" s="90"/>
      <c r="L551" s="90"/>
      <c r="M551" s="90"/>
      <c r="N551" s="90"/>
      <c r="O551" s="90"/>
      <c r="P551" s="90"/>
      <c r="Q551" s="90"/>
      <c r="R551" s="90"/>
      <c r="S551" s="90"/>
      <c r="T551" s="90"/>
      <c r="U551" s="90"/>
    </row>
    <row r="552" spans="1:21" x14ac:dyDescent="0.25">
      <c r="A552" s="90"/>
      <c r="B552" s="90"/>
      <c r="C552" s="90"/>
      <c r="D552" s="90"/>
      <c r="E552" s="90"/>
      <c r="F552" s="90"/>
      <c r="G552" s="90"/>
      <c r="H552" s="90"/>
      <c r="I552" s="90"/>
      <c r="J552" s="90"/>
      <c r="K552" s="90"/>
      <c r="L552" s="90"/>
      <c r="M552" s="90"/>
      <c r="N552" s="90"/>
      <c r="O552" s="90"/>
      <c r="P552" s="90"/>
      <c r="Q552" s="90"/>
      <c r="R552" s="90"/>
      <c r="S552" s="90"/>
      <c r="T552" s="90"/>
      <c r="U552" s="90"/>
    </row>
    <row r="553" spans="1:21" x14ac:dyDescent="0.25">
      <c r="A553" s="90"/>
      <c r="B553" s="90"/>
      <c r="C553" s="90"/>
      <c r="D553" s="90"/>
      <c r="E553" s="90"/>
      <c r="F553" s="90"/>
      <c r="G553" s="90"/>
      <c r="H553" s="90"/>
      <c r="I553" s="90"/>
      <c r="J553" s="90"/>
      <c r="K553" s="90"/>
      <c r="L553" s="90"/>
      <c r="M553" s="90"/>
      <c r="N553" s="90"/>
      <c r="O553" s="90"/>
      <c r="P553" s="90"/>
      <c r="Q553" s="90"/>
      <c r="R553" s="90"/>
      <c r="S553" s="90"/>
      <c r="T553" s="90"/>
      <c r="U553" s="90"/>
    </row>
    <row r="554" spans="1:21" x14ac:dyDescent="0.25">
      <c r="A554" s="90"/>
      <c r="B554" s="90"/>
      <c r="C554" s="90"/>
      <c r="D554" s="90"/>
      <c r="E554" s="90"/>
      <c r="F554" s="90"/>
      <c r="G554" s="90"/>
      <c r="H554" s="90"/>
      <c r="I554" s="90"/>
      <c r="J554" s="90"/>
      <c r="K554" s="90"/>
      <c r="L554" s="90"/>
      <c r="M554" s="90"/>
      <c r="N554" s="90"/>
      <c r="O554" s="90"/>
      <c r="P554" s="90"/>
      <c r="Q554" s="90"/>
      <c r="R554" s="90"/>
      <c r="S554" s="90"/>
      <c r="T554" s="90"/>
      <c r="U554" s="90"/>
    </row>
    <row r="555" spans="1:21" x14ac:dyDescent="0.25">
      <c r="A555" s="90"/>
      <c r="B555" s="90"/>
      <c r="C555" s="90"/>
      <c r="D555" s="90"/>
      <c r="E555" s="90"/>
      <c r="F555" s="90"/>
      <c r="G555" s="90"/>
      <c r="H555" s="90"/>
      <c r="I555" s="90"/>
      <c r="J555" s="90"/>
      <c r="K555" s="90"/>
      <c r="L555" s="90"/>
      <c r="M555" s="90"/>
      <c r="N555" s="90"/>
      <c r="O555" s="90"/>
      <c r="P555" s="90"/>
      <c r="Q555" s="90"/>
      <c r="R555" s="90"/>
      <c r="S555" s="90"/>
      <c r="T555" s="90"/>
      <c r="U555" s="90"/>
    </row>
    <row r="556" spans="1:21" x14ac:dyDescent="0.25">
      <c r="A556" s="90"/>
      <c r="B556" s="90"/>
      <c r="C556" s="90"/>
      <c r="D556" s="90"/>
      <c r="E556" s="90"/>
      <c r="F556" s="90"/>
      <c r="G556" s="90"/>
      <c r="H556" s="90"/>
      <c r="I556" s="90"/>
      <c r="J556" s="90"/>
      <c r="K556" s="90"/>
      <c r="L556" s="90"/>
      <c r="M556" s="90"/>
      <c r="N556" s="90"/>
      <c r="O556" s="90"/>
      <c r="P556" s="90"/>
      <c r="Q556" s="90"/>
      <c r="R556" s="90"/>
      <c r="S556" s="90"/>
      <c r="T556" s="90"/>
      <c r="U556" s="90"/>
    </row>
    <row r="557" spans="1:21" x14ac:dyDescent="0.25">
      <c r="A557" s="90"/>
      <c r="B557" s="90"/>
      <c r="C557" s="90"/>
      <c r="D557" s="90"/>
      <c r="E557" s="90"/>
      <c r="F557" s="90"/>
      <c r="G557" s="90"/>
      <c r="H557" s="90"/>
      <c r="I557" s="90"/>
      <c r="J557" s="90"/>
      <c r="K557" s="90"/>
      <c r="L557" s="90"/>
      <c r="M557" s="90"/>
      <c r="N557" s="90"/>
      <c r="O557" s="90"/>
      <c r="P557" s="90"/>
      <c r="Q557" s="90"/>
      <c r="R557" s="90"/>
      <c r="S557" s="90"/>
      <c r="T557" s="90"/>
      <c r="U557" s="90"/>
    </row>
    <row r="558" spans="1:21" x14ac:dyDescent="0.25">
      <c r="A558" s="90"/>
      <c r="B558" s="90"/>
      <c r="C558" s="90"/>
      <c r="D558" s="90"/>
      <c r="E558" s="90"/>
      <c r="F558" s="90"/>
      <c r="G558" s="90"/>
      <c r="H558" s="90"/>
      <c r="I558" s="90"/>
      <c r="J558" s="90"/>
      <c r="K558" s="90"/>
      <c r="L558" s="90"/>
      <c r="M558" s="90"/>
      <c r="N558" s="90"/>
      <c r="O558" s="90"/>
      <c r="P558" s="90"/>
      <c r="Q558" s="90"/>
      <c r="R558" s="90"/>
      <c r="S558" s="90"/>
      <c r="T558" s="90"/>
      <c r="U558" s="90"/>
    </row>
    <row r="559" spans="1:21" x14ac:dyDescent="0.25">
      <c r="A559" s="90"/>
      <c r="B559" s="90"/>
      <c r="C559" s="90"/>
      <c r="D559" s="90"/>
      <c r="E559" s="90"/>
      <c r="F559" s="90"/>
      <c r="G559" s="90"/>
      <c r="H559" s="90"/>
      <c r="I559" s="90"/>
      <c r="J559" s="90"/>
      <c r="K559" s="90"/>
      <c r="L559" s="90"/>
      <c r="M559" s="90"/>
      <c r="N559" s="90"/>
      <c r="O559" s="90"/>
      <c r="P559" s="90"/>
      <c r="Q559" s="90"/>
      <c r="R559" s="90"/>
      <c r="S559" s="90"/>
      <c r="T559" s="90"/>
      <c r="U559" s="90"/>
    </row>
    <row r="560" spans="1:21" x14ac:dyDescent="0.25">
      <c r="A560" s="90"/>
      <c r="B560" s="90"/>
      <c r="C560" s="90"/>
      <c r="D560" s="90"/>
      <c r="E560" s="90"/>
      <c r="F560" s="90"/>
      <c r="G560" s="90"/>
      <c r="H560" s="90"/>
      <c r="I560" s="90"/>
      <c r="J560" s="90"/>
      <c r="K560" s="90"/>
      <c r="L560" s="90"/>
      <c r="M560" s="90"/>
      <c r="N560" s="90"/>
      <c r="O560" s="90"/>
      <c r="P560" s="90"/>
      <c r="Q560" s="90"/>
      <c r="R560" s="90"/>
      <c r="S560" s="90"/>
      <c r="T560" s="90"/>
      <c r="U560" s="90"/>
    </row>
    <row r="561" spans="1:21" x14ac:dyDescent="0.25">
      <c r="A561" s="90"/>
      <c r="B561" s="90"/>
      <c r="C561" s="90"/>
      <c r="D561" s="90"/>
      <c r="E561" s="90"/>
      <c r="F561" s="90"/>
      <c r="G561" s="90"/>
      <c r="H561" s="90"/>
      <c r="I561" s="90"/>
      <c r="J561" s="90"/>
      <c r="K561" s="90"/>
      <c r="L561" s="90"/>
      <c r="M561" s="90"/>
      <c r="N561" s="90"/>
      <c r="O561" s="90"/>
      <c r="P561" s="90"/>
      <c r="Q561" s="90"/>
      <c r="R561" s="90"/>
      <c r="S561" s="90"/>
      <c r="T561" s="90"/>
      <c r="U561" s="90"/>
    </row>
    <row r="562" spans="1:21" x14ac:dyDescent="0.25">
      <c r="A562" s="90"/>
      <c r="B562" s="90"/>
      <c r="C562" s="90"/>
      <c r="D562" s="90"/>
      <c r="E562" s="90"/>
      <c r="F562" s="90"/>
      <c r="G562" s="90"/>
      <c r="H562" s="90"/>
      <c r="I562" s="90"/>
      <c r="J562" s="90"/>
      <c r="K562" s="90"/>
      <c r="L562" s="90"/>
      <c r="M562" s="90"/>
      <c r="N562" s="90"/>
      <c r="O562" s="90"/>
      <c r="P562" s="90"/>
      <c r="Q562" s="90"/>
      <c r="R562" s="90"/>
      <c r="S562" s="90"/>
      <c r="T562" s="90"/>
      <c r="U562" s="90"/>
    </row>
    <row r="563" spans="1:21" x14ac:dyDescent="0.25">
      <c r="A563" s="90"/>
      <c r="B563" s="90"/>
      <c r="C563" s="90"/>
      <c r="D563" s="90"/>
      <c r="E563" s="90"/>
      <c r="F563" s="90"/>
      <c r="G563" s="90"/>
      <c r="H563" s="90"/>
      <c r="I563" s="90"/>
      <c r="J563" s="90"/>
      <c r="K563" s="90"/>
      <c r="L563" s="90"/>
      <c r="M563" s="90"/>
      <c r="N563" s="90"/>
      <c r="O563" s="90"/>
      <c r="P563" s="90"/>
      <c r="Q563" s="90"/>
      <c r="R563" s="90"/>
      <c r="S563" s="90"/>
      <c r="T563" s="90"/>
      <c r="U563" s="90"/>
    </row>
    <row r="564" spans="1:21" x14ac:dyDescent="0.25">
      <c r="A564" s="90"/>
      <c r="B564" s="90"/>
      <c r="C564" s="90"/>
      <c r="D564" s="90"/>
      <c r="E564" s="90"/>
      <c r="F564" s="90"/>
      <c r="G564" s="90"/>
      <c r="H564" s="90"/>
      <c r="I564" s="90"/>
      <c r="J564" s="90"/>
      <c r="K564" s="90"/>
      <c r="L564" s="90"/>
      <c r="M564" s="90"/>
      <c r="N564" s="90"/>
      <c r="O564" s="90"/>
      <c r="P564" s="90"/>
      <c r="Q564" s="90"/>
      <c r="R564" s="90"/>
      <c r="S564" s="90"/>
      <c r="T564" s="90"/>
      <c r="U564" s="90"/>
    </row>
    <row r="565" spans="1:21" x14ac:dyDescent="0.25">
      <c r="A565" s="90"/>
      <c r="B565" s="90"/>
      <c r="C565" s="90"/>
      <c r="D565" s="90"/>
      <c r="E565" s="90"/>
      <c r="F565" s="90"/>
      <c r="G565" s="90"/>
      <c r="H565" s="90"/>
      <c r="I565" s="90"/>
      <c r="J565" s="90"/>
      <c r="K565" s="90"/>
      <c r="L565" s="90"/>
      <c r="M565" s="90"/>
      <c r="N565" s="90"/>
      <c r="O565" s="90"/>
      <c r="P565" s="90"/>
      <c r="Q565" s="90"/>
      <c r="R565" s="90"/>
      <c r="S565" s="90"/>
      <c r="T565" s="90"/>
      <c r="U565" s="90"/>
    </row>
    <row r="566" spans="1:21" x14ac:dyDescent="0.25">
      <c r="A566" s="90"/>
      <c r="B566" s="90"/>
      <c r="C566" s="90"/>
      <c r="D566" s="90"/>
      <c r="E566" s="90"/>
      <c r="F566" s="90"/>
      <c r="G566" s="90"/>
      <c r="H566" s="90"/>
      <c r="I566" s="90"/>
      <c r="J566" s="90"/>
      <c r="K566" s="90"/>
      <c r="L566" s="90"/>
      <c r="M566" s="90"/>
      <c r="N566" s="90"/>
      <c r="O566" s="90"/>
      <c r="P566" s="90"/>
      <c r="Q566" s="90"/>
      <c r="R566" s="90"/>
      <c r="S566" s="90"/>
      <c r="T566" s="90"/>
      <c r="U566" s="90"/>
    </row>
    <row r="567" spans="1:21" x14ac:dyDescent="0.25">
      <c r="A567" s="90"/>
      <c r="B567" s="90"/>
      <c r="C567" s="90"/>
      <c r="D567" s="90"/>
      <c r="E567" s="90"/>
      <c r="F567" s="90"/>
      <c r="G567" s="90"/>
      <c r="H567" s="90"/>
      <c r="I567" s="90"/>
      <c r="J567" s="90"/>
      <c r="K567" s="90"/>
      <c r="L567" s="90"/>
      <c r="M567" s="90"/>
      <c r="N567" s="90"/>
      <c r="O567" s="90"/>
      <c r="P567" s="90"/>
      <c r="Q567" s="90"/>
      <c r="R567" s="90"/>
      <c r="S567" s="90"/>
      <c r="T567" s="90"/>
      <c r="U567" s="90"/>
    </row>
    <row r="568" spans="1:21" x14ac:dyDescent="0.25">
      <c r="A568" s="90"/>
      <c r="B568" s="90"/>
      <c r="C568" s="90"/>
      <c r="D568" s="90"/>
      <c r="E568" s="90"/>
      <c r="F568" s="90"/>
      <c r="G568" s="90"/>
      <c r="H568" s="90"/>
      <c r="I568" s="90"/>
      <c r="J568" s="90"/>
      <c r="K568" s="90"/>
      <c r="L568" s="90"/>
      <c r="M568" s="90"/>
      <c r="N568" s="90"/>
      <c r="O568" s="90"/>
      <c r="P568" s="90"/>
      <c r="Q568" s="90"/>
      <c r="R568" s="90"/>
      <c r="S568" s="90"/>
      <c r="T568" s="90"/>
      <c r="U568" s="90"/>
    </row>
    <row r="569" spans="1:21" x14ac:dyDescent="0.25">
      <c r="A569" s="90"/>
      <c r="B569" s="90"/>
      <c r="C569" s="90"/>
      <c r="D569" s="90"/>
      <c r="E569" s="90"/>
      <c r="F569" s="90"/>
      <c r="G569" s="90"/>
      <c r="H569" s="90"/>
      <c r="I569" s="90"/>
      <c r="J569" s="90"/>
      <c r="K569" s="90"/>
      <c r="L569" s="90"/>
      <c r="M569" s="90"/>
      <c r="N569" s="90"/>
      <c r="O569" s="90"/>
      <c r="P569" s="90"/>
      <c r="Q569" s="90"/>
      <c r="R569" s="90"/>
      <c r="S569" s="90"/>
      <c r="T569" s="90"/>
      <c r="U569" s="90"/>
    </row>
    <row r="570" spans="1:21" x14ac:dyDescent="0.25">
      <c r="A570" s="90"/>
      <c r="B570" s="90"/>
      <c r="C570" s="90"/>
      <c r="D570" s="90"/>
      <c r="E570" s="90"/>
      <c r="F570" s="90"/>
      <c r="G570" s="90"/>
      <c r="H570" s="90"/>
      <c r="I570" s="90"/>
      <c r="J570" s="90"/>
      <c r="K570" s="90"/>
      <c r="L570" s="90"/>
      <c r="M570" s="90"/>
      <c r="N570" s="90"/>
      <c r="O570" s="90"/>
      <c r="P570" s="90"/>
      <c r="Q570" s="90"/>
      <c r="R570" s="90"/>
      <c r="S570" s="90"/>
      <c r="T570" s="90"/>
      <c r="U570" s="90"/>
    </row>
    <row r="571" spans="1:21" x14ac:dyDescent="0.25">
      <c r="A571" s="90"/>
      <c r="B571" s="90"/>
      <c r="C571" s="90"/>
      <c r="D571" s="90"/>
      <c r="E571" s="90"/>
      <c r="F571" s="90"/>
      <c r="G571" s="90"/>
      <c r="H571" s="90"/>
      <c r="I571" s="90"/>
      <c r="J571" s="90"/>
      <c r="K571" s="90"/>
      <c r="L571" s="90"/>
      <c r="M571" s="90"/>
      <c r="N571" s="90"/>
      <c r="O571" s="90"/>
      <c r="P571" s="90"/>
      <c r="Q571" s="90"/>
      <c r="R571" s="90"/>
      <c r="S571" s="90"/>
      <c r="T571" s="90"/>
      <c r="U571" s="90"/>
    </row>
    <row r="572" spans="1:21" x14ac:dyDescent="0.25">
      <c r="A572" s="90"/>
      <c r="B572" s="90"/>
      <c r="C572" s="90"/>
      <c r="D572" s="90"/>
      <c r="E572" s="90"/>
      <c r="F572" s="90"/>
      <c r="G572" s="90"/>
      <c r="H572" s="90"/>
      <c r="I572" s="90"/>
      <c r="J572" s="90"/>
      <c r="K572" s="90"/>
      <c r="L572" s="90"/>
      <c r="M572" s="90"/>
      <c r="N572" s="90"/>
      <c r="O572" s="90"/>
      <c r="P572" s="90"/>
      <c r="Q572" s="90"/>
      <c r="R572" s="90"/>
      <c r="S572" s="90"/>
      <c r="T572" s="90"/>
      <c r="U572" s="90"/>
    </row>
    <row r="573" spans="1:21" x14ac:dyDescent="0.25">
      <c r="A573" s="90"/>
      <c r="B573" s="90"/>
      <c r="C573" s="90"/>
      <c r="D573" s="90"/>
      <c r="E573" s="90"/>
      <c r="F573" s="90"/>
      <c r="G573" s="90"/>
      <c r="H573" s="90"/>
      <c r="I573" s="90"/>
      <c r="J573" s="90"/>
      <c r="K573" s="90"/>
      <c r="L573" s="90"/>
      <c r="M573" s="90"/>
      <c r="N573" s="90"/>
      <c r="O573" s="90"/>
      <c r="P573" s="90"/>
      <c r="Q573" s="90"/>
      <c r="R573" s="90"/>
      <c r="S573" s="90"/>
      <c r="T573" s="90"/>
      <c r="U573" s="90"/>
    </row>
    <row r="574" spans="1:21" x14ac:dyDescent="0.25">
      <c r="A574" s="90"/>
      <c r="B574" s="90"/>
      <c r="C574" s="90"/>
      <c r="D574" s="90"/>
      <c r="E574" s="90"/>
      <c r="F574" s="90"/>
      <c r="G574" s="90"/>
      <c r="H574" s="90"/>
      <c r="I574" s="90"/>
      <c r="J574" s="90"/>
      <c r="K574" s="90"/>
      <c r="L574" s="90"/>
      <c r="M574" s="90"/>
      <c r="N574" s="90"/>
      <c r="O574" s="90"/>
      <c r="P574" s="90"/>
      <c r="Q574" s="90"/>
      <c r="R574" s="90"/>
      <c r="S574" s="90"/>
      <c r="T574" s="90"/>
      <c r="U574" s="90"/>
    </row>
    <row r="575" spans="1:21" x14ac:dyDescent="0.25">
      <c r="A575" s="90"/>
      <c r="B575" s="90"/>
      <c r="C575" s="90"/>
      <c r="D575" s="90"/>
      <c r="E575" s="90"/>
      <c r="F575" s="90"/>
      <c r="G575" s="90"/>
      <c r="H575" s="90"/>
      <c r="I575" s="90"/>
      <c r="J575" s="90"/>
      <c r="K575" s="90"/>
      <c r="L575" s="90"/>
      <c r="M575" s="90"/>
      <c r="N575" s="90"/>
      <c r="O575" s="90"/>
      <c r="P575" s="90"/>
      <c r="Q575" s="90"/>
      <c r="R575" s="90"/>
      <c r="S575" s="90"/>
      <c r="T575" s="90"/>
      <c r="U575" s="90"/>
    </row>
    <row r="576" spans="1:21" x14ac:dyDescent="0.25">
      <c r="A576" s="90"/>
      <c r="B576" s="90"/>
      <c r="C576" s="90"/>
      <c r="D576" s="90"/>
      <c r="E576" s="90"/>
      <c r="F576" s="90"/>
      <c r="G576" s="90"/>
      <c r="H576" s="90"/>
      <c r="I576" s="90"/>
      <c r="J576" s="90"/>
      <c r="K576" s="90"/>
      <c r="L576" s="90"/>
      <c r="M576" s="90"/>
      <c r="N576" s="90"/>
      <c r="O576" s="90"/>
      <c r="P576" s="90"/>
      <c r="Q576" s="90"/>
      <c r="R576" s="90"/>
      <c r="S576" s="90"/>
      <c r="T576" s="90"/>
      <c r="U576" s="90"/>
    </row>
    <row r="577" spans="1:21" x14ac:dyDescent="0.25">
      <c r="A577" s="90"/>
      <c r="B577" s="90"/>
      <c r="C577" s="90"/>
      <c r="D577" s="90"/>
      <c r="E577" s="90"/>
      <c r="F577" s="90"/>
      <c r="G577" s="90"/>
      <c r="H577" s="90"/>
      <c r="I577" s="90"/>
      <c r="J577" s="90"/>
      <c r="K577" s="90"/>
      <c r="L577" s="90"/>
      <c r="M577" s="90"/>
      <c r="N577" s="90"/>
      <c r="O577" s="90"/>
      <c r="P577" s="90"/>
      <c r="Q577" s="90"/>
      <c r="R577" s="90"/>
      <c r="S577" s="90"/>
      <c r="T577" s="90"/>
      <c r="U577" s="90"/>
    </row>
    <row r="578" spans="1:21" x14ac:dyDescent="0.25">
      <c r="A578" s="90"/>
      <c r="B578" s="90"/>
      <c r="C578" s="90"/>
      <c r="D578" s="90"/>
      <c r="E578" s="90"/>
      <c r="F578" s="90"/>
      <c r="G578" s="90"/>
      <c r="H578" s="90"/>
      <c r="I578" s="90"/>
      <c r="J578" s="90"/>
      <c r="K578" s="90"/>
      <c r="L578" s="90"/>
      <c r="M578" s="90"/>
      <c r="N578" s="90"/>
      <c r="O578" s="90"/>
      <c r="P578" s="90"/>
      <c r="Q578" s="90"/>
      <c r="R578" s="90"/>
      <c r="S578" s="90"/>
      <c r="T578" s="90"/>
      <c r="U578" s="90"/>
    </row>
    <row r="579" spans="1:21" x14ac:dyDescent="0.25">
      <c r="A579" s="90"/>
      <c r="B579" s="90"/>
      <c r="C579" s="90"/>
      <c r="D579" s="90"/>
      <c r="E579" s="90"/>
      <c r="F579" s="90"/>
      <c r="G579" s="90"/>
      <c r="H579" s="90"/>
      <c r="I579" s="90"/>
      <c r="J579" s="90"/>
      <c r="K579" s="90"/>
      <c r="L579" s="90"/>
      <c r="M579" s="90"/>
      <c r="N579" s="90"/>
      <c r="O579" s="90"/>
      <c r="P579" s="90"/>
      <c r="Q579" s="90"/>
      <c r="R579" s="90"/>
      <c r="S579" s="90"/>
      <c r="T579" s="90"/>
      <c r="U579" s="90"/>
    </row>
    <row r="580" spans="1:21" x14ac:dyDescent="0.25">
      <c r="A580" s="90"/>
      <c r="B580" s="90"/>
      <c r="C580" s="90"/>
      <c r="D580" s="90"/>
      <c r="E580" s="90"/>
      <c r="F580" s="90"/>
      <c r="G580" s="90"/>
      <c r="H580" s="90"/>
      <c r="I580" s="90"/>
      <c r="J580" s="90"/>
      <c r="K580" s="90"/>
      <c r="L580" s="90"/>
      <c r="M580" s="90"/>
      <c r="N580" s="90"/>
      <c r="O580" s="90"/>
      <c r="P580" s="90"/>
      <c r="Q580" s="90"/>
      <c r="R580" s="90"/>
      <c r="S580" s="90"/>
      <c r="T580" s="90"/>
      <c r="U580" s="90"/>
    </row>
    <row r="581" spans="1:21" x14ac:dyDescent="0.25">
      <c r="A581" s="90"/>
      <c r="B581" s="90"/>
      <c r="C581" s="90"/>
      <c r="D581" s="90"/>
      <c r="E581" s="90"/>
      <c r="F581" s="90"/>
      <c r="G581" s="90"/>
      <c r="H581" s="90"/>
      <c r="I581" s="90"/>
      <c r="J581" s="90"/>
      <c r="K581" s="90"/>
      <c r="L581" s="90"/>
      <c r="M581" s="90"/>
      <c r="N581" s="90"/>
      <c r="O581" s="90"/>
      <c r="P581" s="90"/>
      <c r="Q581" s="90"/>
      <c r="R581" s="90"/>
      <c r="S581" s="90"/>
      <c r="T581" s="90"/>
      <c r="U581" s="90"/>
    </row>
    <row r="582" spans="1:21" x14ac:dyDescent="0.25">
      <c r="A582" s="90"/>
      <c r="B582" s="90"/>
      <c r="C582" s="90"/>
      <c r="D582" s="90"/>
      <c r="E582" s="90"/>
      <c r="F582" s="90"/>
      <c r="G582" s="90"/>
      <c r="H582" s="90"/>
      <c r="I582" s="90"/>
      <c r="J582" s="90"/>
      <c r="K582" s="90"/>
      <c r="L582" s="90"/>
      <c r="M582" s="90"/>
      <c r="N582" s="90"/>
      <c r="O582" s="90"/>
      <c r="P582" s="90"/>
      <c r="Q582" s="90"/>
      <c r="R582" s="90"/>
      <c r="S582" s="90"/>
      <c r="T582" s="90"/>
      <c r="U582" s="90"/>
    </row>
    <row r="583" spans="1:21" x14ac:dyDescent="0.25">
      <c r="A583" s="90"/>
      <c r="B583" s="90"/>
      <c r="C583" s="90"/>
      <c r="D583" s="90"/>
      <c r="E583" s="90"/>
      <c r="F583" s="90"/>
      <c r="G583" s="90"/>
      <c r="H583" s="90"/>
      <c r="I583" s="90"/>
      <c r="J583" s="90"/>
      <c r="K583" s="90"/>
      <c r="L583" s="90"/>
      <c r="M583" s="90"/>
      <c r="N583" s="90"/>
      <c r="O583" s="90"/>
      <c r="P583" s="90"/>
      <c r="Q583" s="90"/>
      <c r="R583" s="90"/>
      <c r="S583" s="90"/>
      <c r="T583" s="90"/>
      <c r="U583" s="90"/>
    </row>
    <row r="584" spans="1:21" x14ac:dyDescent="0.25">
      <c r="A584" s="90"/>
      <c r="B584" s="90"/>
      <c r="C584" s="90"/>
      <c r="D584" s="90"/>
      <c r="E584" s="90"/>
      <c r="F584" s="90"/>
      <c r="G584" s="90"/>
      <c r="H584" s="90"/>
      <c r="I584" s="90"/>
      <c r="J584" s="90"/>
      <c r="K584" s="90"/>
      <c r="L584" s="90"/>
      <c r="M584" s="90"/>
      <c r="N584" s="90"/>
      <c r="O584" s="90"/>
      <c r="P584" s="90"/>
      <c r="Q584" s="90"/>
      <c r="R584" s="90"/>
      <c r="S584" s="90"/>
      <c r="T584" s="90"/>
      <c r="U584" s="90"/>
    </row>
    <row r="585" spans="1:21" x14ac:dyDescent="0.25">
      <c r="A585" s="90"/>
      <c r="B585" s="90"/>
      <c r="C585" s="90"/>
      <c r="D585" s="90"/>
      <c r="E585" s="90"/>
      <c r="F585" s="90"/>
      <c r="G585" s="90"/>
      <c r="H585" s="90"/>
      <c r="I585" s="90"/>
      <c r="J585" s="90"/>
      <c r="K585" s="90"/>
      <c r="L585" s="90"/>
      <c r="M585" s="90"/>
      <c r="N585" s="90"/>
      <c r="O585" s="90"/>
      <c r="P585" s="90"/>
      <c r="Q585" s="90"/>
      <c r="R585" s="90"/>
      <c r="S585" s="90"/>
      <c r="T585" s="90"/>
      <c r="U585" s="90"/>
    </row>
    <row r="586" spans="1:21" x14ac:dyDescent="0.25">
      <c r="A586" s="90"/>
      <c r="B586" s="90"/>
      <c r="C586" s="90"/>
      <c r="D586" s="90"/>
      <c r="E586" s="90"/>
      <c r="F586" s="90"/>
      <c r="G586" s="90"/>
      <c r="H586" s="90"/>
      <c r="I586" s="90"/>
      <c r="J586" s="90"/>
      <c r="K586" s="90"/>
      <c r="L586" s="90"/>
      <c r="M586" s="90"/>
      <c r="N586" s="90"/>
      <c r="O586" s="90"/>
      <c r="P586" s="90"/>
      <c r="Q586" s="90"/>
      <c r="R586" s="90"/>
      <c r="S586" s="90"/>
      <c r="T586" s="90"/>
      <c r="U586" s="90"/>
    </row>
    <row r="587" spans="1:21" x14ac:dyDescent="0.25">
      <c r="A587" s="90"/>
      <c r="B587" s="90"/>
      <c r="C587" s="90"/>
      <c r="D587" s="90"/>
      <c r="E587" s="90"/>
      <c r="F587" s="90"/>
      <c r="G587" s="90"/>
      <c r="H587" s="90"/>
      <c r="I587" s="90"/>
      <c r="J587" s="90"/>
      <c r="K587" s="90"/>
      <c r="L587" s="90"/>
      <c r="M587" s="90"/>
      <c r="N587" s="90"/>
      <c r="O587" s="90"/>
      <c r="P587" s="90"/>
      <c r="Q587" s="90"/>
      <c r="R587" s="90"/>
      <c r="S587" s="90"/>
      <c r="T587" s="90"/>
      <c r="U587" s="90"/>
    </row>
    <row r="588" spans="1:21" x14ac:dyDescent="0.25">
      <c r="A588" s="90"/>
      <c r="B588" s="90"/>
      <c r="C588" s="90"/>
      <c r="D588" s="90"/>
      <c r="E588" s="90"/>
      <c r="F588" s="90"/>
      <c r="G588" s="90"/>
      <c r="H588" s="90"/>
      <c r="I588" s="90"/>
      <c r="J588" s="90"/>
      <c r="K588" s="90"/>
      <c r="L588" s="90"/>
      <c r="M588" s="90"/>
      <c r="N588" s="90"/>
      <c r="O588" s="90"/>
      <c r="P588" s="90"/>
      <c r="Q588" s="90"/>
      <c r="R588" s="90"/>
      <c r="S588" s="90"/>
      <c r="T588" s="90"/>
      <c r="U588" s="90"/>
    </row>
    <row r="589" spans="1:21" x14ac:dyDescent="0.25">
      <c r="A589" s="90"/>
      <c r="B589" s="90"/>
      <c r="C589" s="90"/>
      <c r="D589" s="90"/>
      <c r="E589" s="90"/>
      <c r="F589" s="90"/>
      <c r="G589" s="90"/>
      <c r="H589" s="90"/>
      <c r="I589" s="90"/>
      <c r="J589" s="90"/>
      <c r="K589" s="90"/>
      <c r="L589" s="90"/>
      <c r="M589" s="90"/>
      <c r="N589" s="90"/>
      <c r="O589" s="90"/>
      <c r="P589" s="90"/>
      <c r="Q589" s="90"/>
      <c r="R589" s="90"/>
      <c r="S589" s="90"/>
      <c r="T589" s="90"/>
      <c r="U589" s="90"/>
    </row>
    <row r="590" spans="1:21" x14ac:dyDescent="0.25">
      <c r="A590" s="90"/>
      <c r="B590" s="90"/>
      <c r="C590" s="90"/>
      <c r="D590" s="90"/>
      <c r="E590" s="90"/>
      <c r="F590" s="90"/>
      <c r="G590" s="90"/>
      <c r="H590" s="90"/>
      <c r="I590" s="90"/>
      <c r="J590" s="90"/>
      <c r="K590" s="90"/>
      <c r="L590" s="90"/>
      <c r="M590" s="90"/>
      <c r="N590" s="90"/>
      <c r="O590" s="90"/>
      <c r="P590" s="90"/>
      <c r="Q590" s="90"/>
      <c r="R590" s="90"/>
      <c r="S590" s="90"/>
      <c r="T590" s="90"/>
      <c r="U590" s="90"/>
    </row>
    <row r="591" spans="1:21" x14ac:dyDescent="0.25">
      <c r="A591" s="90"/>
      <c r="B591" s="90"/>
      <c r="C591" s="90"/>
      <c r="D591" s="90"/>
      <c r="E591" s="90"/>
      <c r="F591" s="90"/>
      <c r="G591" s="90"/>
      <c r="H591" s="90"/>
      <c r="I591" s="90"/>
      <c r="J591" s="90"/>
      <c r="K591" s="90"/>
      <c r="L591" s="90"/>
      <c r="M591" s="90"/>
      <c r="N591" s="90"/>
      <c r="O591" s="90"/>
      <c r="P591" s="90"/>
      <c r="Q591" s="90"/>
      <c r="R591" s="90"/>
      <c r="S591" s="90"/>
      <c r="T591" s="90"/>
      <c r="U591" s="90"/>
    </row>
    <row r="592" spans="1:21" x14ac:dyDescent="0.25">
      <c r="A592" s="90"/>
      <c r="B592" s="90"/>
      <c r="C592" s="90"/>
      <c r="D592" s="90"/>
      <c r="E592" s="90"/>
      <c r="F592" s="90"/>
      <c r="G592" s="90"/>
      <c r="H592" s="90"/>
      <c r="I592" s="90"/>
      <c r="J592" s="90"/>
      <c r="K592" s="90"/>
      <c r="L592" s="90"/>
      <c r="M592" s="90"/>
      <c r="N592" s="90"/>
      <c r="O592" s="90"/>
      <c r="P592" s="90"/>
      <c r="Q592" s="90"/>
      <c r="R592" s="90"/>
      <c r="S592" s="90"/>
      <c r="T592" s="90"/>
      <c r="U592" s="90"/>
    </row>
    <row r="593" spans="1:21" x14ac:dyDescent="0.25">
      <c r="A593" s="90"/>
      <c r="B593" s="90"/>
      <c r="C593" s="90"/>
      <c r="D593" s="90"/>
      <c r="E593" s="90"/>
      <c r="F593" s="90"/>
      <c r="G593" s="90"/>
      <c r="H593" s="90"/>
      <c r="I593" s="90"/>
      <c r="J593" s="90"/>
      <c r="K593" s="90"/>
      <c r="L593" s="90"/>
      <c r="M593" s="90"/>
      <c r="N593" s="90"/>
      <c r="O593" s="90"/>
      <c r="P593" s="90"/>
      <c r="Q593" s="90"/>
      <c r="R593" s="90"/>
      <c r="S593" s="90"/>
      <c r="T593" s="90"/>
      <c r="U593" s="90"/>
    </row>
    <row r="594" spans="1:21" x14ac:dyDescent="0.25">
      <c r="A594" s="90"/>
      <c r="B594" s="90"/>
      <c r="C594" s="90"/>
      <c r="D594" s="90"/>
      <c r="E594" s="90"/>
      <c r="F594" s="90"/>
      <c r="G594" s="90"/>
      <c r="H594" s="90"/>
      <c r="I594" s="90"/>
      <c r="J594" s="90"/>
      <c r="K594" s="90"/>
      <c r="L594" s="90"/>
      <c r="M594" s="90"/>
      <c r="N594" s="90"/>
      <c r="O594" s="90"/>
      <c r="P594" s="90"/>
      <c r="Q594" s="90"/>
      <c r="R594" s="90"/>
      <c r="S594" s="90"/>
      <c r="T594" s="90"/>
      <c r="U594" s="90"/>
    </row>
    <row r="595" spans="1:21" x14ac:dyDescent="0.25">
      <c r="A595" s="90"/>
      <c r="B595" s="90"/>
      <c r="C595" s="90"/>
      <c r="D595" s="90"/>
      <c r="E595" s="90"/>
      <c r="F595" s="90"/>
      <c r="G595" s="90"/>
      <c r="H595" s="90"/>
      <c r="I595" s="90"/>
      <c r="J595" s="90"/>
      <c r="K595" s="90"/>
      <c r="L595" s="90"/>
      <c r="M595" s="90"/>
      <c r="N595" s="90"/>
      <c r="O595" s="90"/>
      <c r="P595" s="90"/>
      <c r="Q595" s="90"/>
      <c r="R595" s="90"/>
      <c r="S595" s="90"/>
      <c r="T595" s="90"/>
      <c r="U595" s="90"/>
    </row>
    <row r="596" spans="1:21" x14ac:dyDescent="0.25">
      <c r="A596" s="90"/>
      <c r="B596" s="90"/>
      <c r="C596" s="90"/>
      <c r="D596" s="90"/>
      <c r="E596" s="90"/>
      <c r="F596" s="90"/>
      <c r="G596" s="90"/>
      <c r="H596" s="90"/>
      <c r="I596" s="90"/>
      <c r="J596" s="90"/>
      <c r="K596" s="90"/>
      <c r="L596" s="90"/>
      <c r="M596" s="90"/>
      <c r="N596" s="90"/>
      <c r="O596" s="90"/>
      <c r="P596" s="90"/>
      <c r="Q596" s="90"/>
      <c r="R596" s="90"/>
      <c r="S596" s="90"/>
      <c r="T596" s="90"/>
      <c r="U596" s="90"/>
    </row>
    <row r="597" spans="1:21" x14ac:dyDescent="0.25">
      <c r="A597" s="90"/>
      <c r="B597" s="90"/>
      <c r="C597" s="90"/>
      <c r="D597" s="90"/>
      <c r="E597" s="90"/>
      <c r="F597" s="90"/>
      <c r="G597" s="90"/>
      <c r="H597" s="90"/>
      <c r="I597" s="90"/>
      <c r="J597" s="90"/>
      <c r="K597" s="90"/>
      <c r="L597" s="90"/>
      <c r="M597" s="90"/>
      <c r="N597" s="90"/>
      <c r="O597" s="90"/>
      <c r="P597" s="90"/>
      <c r="Q597" s="90"/>
      <c r="R597" s="90"/>
      <c r="S597" s="90"/>
      <c r="T597" s="90"/>
      <c r="U597" s="90"/>
    </row>
    <row r="598" spans="1:21" x14ac:dyDescent="0.25">
      <c r="A598" s="90"/>
      <c r="B598" s="90"/>
      <c r="C598" s="90"/>
      <c r="D598" s="90"/>
      <c r="E598" s="90"/>
      <c r="F598" s="90"/>
      <c r="G598" s="90"/>
      <c r="H598" s="90"/>
      <c r="I598" s="90"/>
      <c r="J598" s="90"/>
      <c r="K598" s="90"/>
      <c r="L598" s="90"/>
      <c r="M598" s="90"/>
      <c r="N598" s="90"/>
      <c r="O598" s="90"/>
      <c r="P598" s="90"/>
      <c r="Q598" s="90"/>
      <c r="R598" s="90"/>
      <c r="S598" s="90"/>
      <c r="T598" s="90"/>
      <c r="U598" s="90"/>
    </row>
    <row r="599" spans="1:21" x14ac:dyDescent="0.25">
      <c r="A599" s="90"/>
      <c r="B599" s="90"/>
      <c r="C599" s="90"/>
      <c r="D599" s="90"/>
      <c r="E599" s="90"/>
      <c r="F599" s="90"/>
      <c r="G599" s="90"/>
      <c r="H599" s="90"/>
      <c r="I599" s="90"/>
      <c r="J599" s="90"/>
      <c r="K599" s="90"/>
      <c r="L599" s="90"/>
      <c r="M599" s="90"/>
      <c r="N599" s="90"/>
      <c r="O599" s="90"/>
      <c r="P599" s="90"/>
      <c r="Q599" s="90"/>
      <c r="R599" s="90"/>
      <c r="S599" s="90"/>
      <c r="T599" s="90"/>
      <c r="U599" s="90"/>
    </row>
    <row r="600" spans="1:21" x14ac:dyDescent="0.25">
      <c r="A600" s="90"/>
      <c r="B600" s="90"/>
      <c r="C600" s="90"/>
      <c r="D600" s="90"/>
      <c r="E600" s="90"/>
      <c r="F600" s="90"/>
      <c r="G600" s="90"/>
      <c r="H600" s="90"/>
      <c r="I600" s="90"/>
      <c r="J600" s="90"/>
      <c r="K600" s="90"/>
      <c r="L600" s="90"/>
      <c r="M600" s="90"/>
      <c r="N600" s="90"/>
      <c r="O600" s="90"/>
      <c r="P600" s="90"/>
      <c r="Q600" s="90"/>
      <c r="R600" s="90"/>
      <c r="S600" s="90"/>
      <c r="T600" s="90"/>
      <c r="U600" s="90"/>
    </row>
    <row r="601" spans="1:21" x14ac:dyDescent="0.25">
      <c r="A601" s="90"/>
      <c r="B601" s="90"/>
      <c r="C601" s="90"/>
      <c r="D601" s="90"/>
      <c r="E601" s="90"/>
      <c r="F601" s="90"/>
      <c r="G601" s="90"/>
      <c r="H601" s="90"/>
      <c r="I601" s="90"/>
      <c r="J601" s="90"/>
      <c r="K601" s="90"/>
      <c r="L601" s="90"/>
      <c r="M601" s="90"/>
      <c r="N601" s="90"/>
      <c r="O601" s="90"/>
      <c r="P601" s="90"/>
      <c r="Q601" s="90"/>
      <c r="R601" s="90"/>
      <c r="S601" s="90"/>
      <c r="T601" s="90"/>
      <c r="U601" s="90"/>
    </row>
    <row r="602" spans="1:21" x14ac:dyDescent="0.25">
      <c r="A602" s="90"/>
      <c r="B602" s="90"/>
      <c r="C602" s="90"/>
      <c r="D602" s="90"/>
      <c r="E602" s="90"/>
      <c r="F602" s="90"/>
      <c r="G602" s="90"/>
      <c r="H602" s="90"/>
      <c r="I602" s="90"/>
      <c r="J602" s="90"/>
      <c r="K602" s="90"/>
      <c r="L602" s="90"/>
      <c r="M602" s="90"/>
      <c r="N602" s="90"/>
      <c r="O602" s="90"/>
      <c r="P602" s="90"/>
      <c r="Q602" s="90"/>
      <c r="R602" s="90"/>
      <c r="S602" s="90"/>
      <c r="T602" s="90"/>
      <c r="U602" s="90"/>
    </row>
    <row r="603" spans="1:21" x14ac:dyDescent="0.25">
      <c r="A603" s="90"/>
      <c r="B603" s="90"/>
      <c r="C603" s="90"/>
      <c r="D603" s="90"/>
      <c r="E603" s="90"/>
      <c r="F603" s="90"/>
      <c r="G603" s="90"/>
      <c r="H603" s="90"/>
      <c r="I603" s="90"/>
      <c r="J603" s="90"/>
      <c r="K603" s="90"/>
      <c r="L603" s="90"/>
      <c r="M603" s="90"/>
      <c r="N603" s="90"/>
      <c r="O603" s="90"/>
      <c r="P603" s="90"/>
      <c r="Q603" s="90"/>
      <c r="R603" s="90"/>
      <c r="S603" s="90"/>
      <c r="T603" s="90"/>
      <c r="U603" s="90"/>
    </row>
    <row r="604" spans="1:21" x14ac:dyDescent="0.25">
      <c r="A604" s="90"/>
      <c r="B604" s="90"/>
      <c r="C604" s="90"/>
      <c r="D604" s="90"/>
      <c r="E604" s="90"/>
      <c r="F604" s="90"/>
      <c r="G604" s="90"/>
      <c r="H604" s="90"/>
      <c r="I604" s="90"/>
      <c r="J604" s="90"/>
      <c r="K604" s="90"/>
      <c r="L604" s="90"/>
      <c r="M604" s="90"/>
      <c r="N604" s="90"/>
      <c r="O604" s="90"/>
      <c r="P604" s="90"/>
      <c r="Q604" s="90"/>
      <c r="R604" s="90"/>
      <c r="S604" s="90"/>
      <c r="T604" s="90"/>
      <c r="U604" s="90"/>
    </row>
    <row r="605" spans="1:21" x14ac:dyDescent="0.25">
      <c r="A605" s="90"/>
      <c r="B605" s="90"/>
      <c r="C605" s="90"/>
      <c r="D605" s="90"/>
      <c r="E605" s="90"/>
      <c r="F605" s="90"/>
      <c r="G605" s="90"/>
      <c r="H605" s="90"/>
      <c r="I605" s="90"/>
      <c r="J605" s="90"/>
      <c r="K605" s="90"/>
      <c r="L605" s="90"/>
      <c r="M605" s="90"/>
      <c r="N605" s="90"/>
      <c r="O605" s="90"/>
      <c r="P605" s="90"/>
      <c r="Q605" s="90"/>
      <c r="R605" s="90"/>
      <c r="S605" s="90"/>
      <c r="T605" s="90"/>
      <c r="U605" s="90"/>
    </row>
    <row r="606" spans="1:21" x14ac:dyDescent="0.25">
      <c r="A606" s="90"/>
      <c r="B606" s="90"/>
      <c r="C606" s="90"/>
      <c r="D606" s="90"/>
      <c r="E606" s="90"/>
      <c r="F606" s="90"/>
      <c r="G606" s="90"/>
      <c r="H606" s="90"/>
      <c r="I606" s="90"/>
      <c r="J606" s="90"/>
      <c r="K606" s="90"/>
      <c r="L606" s="90"/>
      <c r="M606" s="90"/>
      <c r="N606" s="90"/>
      <c r="O606" s="90"/>
      <c r="P606" s="90"/>
      <c r="Q606" s="90"/>
      <c r="R606" s="90"/>
      <c r="S606" s="90"/>
      <c r="T606" s="90"/>
      <c r="U606" s="90"/>
    </row>
    <row r="607" spans="1:21" x14ac:dyDescent="0.25">
      <c r="A607" s="90"/>
      <c r="B607" s="90"/>
      <c r="C607" s="90"/>
      <c r="D607" s="90"/>
      <c r="E607" s="90"/>
      <c r="F607" s="90"/>
      <c r="G607" s="90"/>
      <c r="H607" s="90"/>
      <c r="I607" s="90"/>
      <c r="J607" s="90"/>
      <c r="K607" s="90"/>
      <c r="L607" s="90"/>
      <c r="M607" s="90"/>
      <c r="N607" s="90"/>
      <c r="O607" s="90"/>
      <c r="P607" s="90"/>
      <c r="Q607" s="90"/>
      <c r="R607" s="90"/>
      <c r="S607" s="90"/>
      <c r="T607" s="90"/>
      <c r="U607" s="90"/>
    </row>
    <row r="608" spans="1:21" x14ac:dyDescent="0.25">
      <c r="A608" s="90"/>
      <c r="B608" s="90"/>
      <c r="C608" s="90"/>
      <c r="D608" s="90"/>
      <c r="E608" s="90"/>
      <c r="F608" s="90"/>
      <c r="G608" s="90"/>
      <c r="H608" s="90"/>
      <c r="I608" s="90"/>
      <c r="J608" s="90"/>
      <c r="K608" s="90"/>
      <c r="L608" s="90"/>
      <c r="M608" s="90"/>
      <c r="N608" s="90"/>
      <c r="O608" s="90"/>
      <c r="P608" s="90"/>
      <c r="Q608" s="90"/>
      <c r="R608" s="90"/>
      <c r="S608" s="90"/>
      <c r="T608" s="90"/>
      <c r="U608" s="90"/>
    </row>
    <row r="609" spans="1:21" x14ac:dyDescent="0.25">
      <c r="A609" s="90"/>
      <c r="B609" s="90"/>
      <c r="C609" s="90"/>
      <c r="D609" s="90"/>
      <c r="E609" s="90"/>
      <c r="F609" s="90"/>
      <c r="G609" s="90"/>
      <c r="H609" s="90"/>
      <c r="I609" s="90"/>
      <c r="J609" s="90"/>
      <c r="K609" s="90"/>
      <c r="L609" s="90"/>
      <c r="M609" s="90"/>
      <c r="N609" s="90"/>
      <c r="O609" s="90"/>
      <c r="P609" s="90"/>
      <c r="Q609" s="90"/>
      <c r="R609" s="90"/>
      <c r="S609" s="90"/>
      <c r="T609" s="90"/>
      <c r="U609" s="90"/>
    </row>
  </sheetData>
  <sheetProtection algorithmName="SHA-512" hashValue="Je1k4OKUYIrWJPKRifYiZ6a7bSgi38w2pxuAMjD2mkrBdB4/lj0kNsWAIU13QRLlYvj3kSYApva16AXzAvFVpw==" saltValue="VzrPbFyfvZVAx6JYrWCAoQ==" spinCount="100000" sheet="1" selectLockedCells="1"/>
  <mergeCells count="3">
    <mergeCell ref="B3:C3"/>
    <mergeCell ref="D3:H4"/>
    <mergeCell ref="B2:O2"/>
  </mergeCells>
  <dataValidations disablePrompts="1" count="2">
    <dataValidation type="list" allowBlank="1" showInputMessage="1" showErrorMessage="1" sqref="D9:D15" xr:uid="{E95245CF-46AB-415C-9363-3C67A8D68091}">
      <formula1>$C$30</formula1>
    </dataValidation>
    <dataValidation type="list" allowBlank="1" showInputMessage="1" showErrorMessage="1" sqref="D8" xr:uid="{99210AEF-C6DE-4107-9A05-247DCCFCA6FB}">
      <formula1>$C$30:$C$31</formula1>
    </dataValidation>
  </dataValidations>
  <hyperlinks>
    <hyperlink ref="B3" location="'Calculator Index'!A1" display="Return to Index" xr:uid="{00000000-0004-0000-0400-000000000000}"/>
    <hyperlink ref="B3:C3" location="'Project Summary'!A1" display="Return to Index" xr:uid="{00000000-0004-0000-0400-000001000000}"/>
  </hyperlink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B834"/>
  <sheetViews>
    <sheetView topLeftCell="B1" workbookViewId="0">
      <selection activeCell="B3" sqref="B3:C3"/>
    </sheetView>
  </sheetViews>
  <sheetFormatPr defaultColWidth="9.140625" defaultRowHeight="15" x14ac:dyDescent="0.25"/>
  <cols>
    <col min="1" max="1" width="3.7109375" style="2" customWidth="1"/>
    <col min="2" max="2" width="5.7109375" style="2" customWidth="1"/>
    <col min="3" max="3" width="26.28515625" style="2" customWidth="1"/>
    <col min="4" max="4" width="19.85546875" style="2" customWidth="1"/>
    <col min="5" max="5" width="17" style="2" customWidth="1"/>
    <col min="6" max="7" width="18.7109375" style="2" customWidth="1"/>
    <col min="8" max="8" width="21.85546875" style="2" customWidth="1"/>
    <col min="9" max="9" width="18.28515625" style="2" customWidth="1"/>
    <col min="10" max="10" width="18.85546875" style="2" customWidth="1"/>
    <col min="11" max="11" width="17.140625" style="2" customWidth="1"/>
    <col min="12" max="12" width="14.7109375" style="2" customWidth="1"/>
    <col min="13" max="13" width="18.85546875" style="2" customWidth="1"/>
    <col min="14" max="14" width="10.140625" style="2" hidden="1" customWidth="1"/>
    <col min="15" max="16" width="14.85546875" style="2" hidden="1" customWidth="1"/>
    <col min="17" max="17" width="17.42578125" style="2" hidden="1" customWidth="1"/>
    <col min="18" max="19" width="16.7109375" style="2" hidden="1" customWidth="1"/>
    <col min="20" max="20" width="15.85546875" style="2" customWidth="1"/>
    <col min="21" max="21" width="14.85546875" style="2" customWidth="1"/>
    <col min="22" max="22" width="14.140625" style="2" customWidth="1"/>
    <col min="23" max="24" width="14.140625" style="2" hidden="1" customWidth="1"/>
    <col min="25" max="25" width="33.140625" style="2" hidden="1" customWidth="1"/>
    <col min="26" max="26" width="20.5703125" style="2" hidden="1" customWidth="1"/>
    <col min="27" max="27" width="6" style="2" hidden="1" customWidth="1"/>
    <col min="28" max="28" width="7.42578125" style="2" customWidth="1"/>
    <col min="29" max="29" width="11.5703125" style="157" customWidth="1"/>
    <col min="30" max="30" width="12.5703125" style="157" customWidth="1"/>
    <col min="31" max="31" width="14.7109375" style="157" bestFit="1" customWidth="1"/>
    <col min="32" max="16384" width="9.140625" style="157"/>
  </cols>
  <sheetData>
    <row r="1" spans="1:28" s="90" customFormat="1" ht="18.75" customHeight="1" x14ac:dyDescent="0.25">
      <c r="A1" s="28"/>
      <c r="B1" s="28"/>
      <c r="C1" s="28"/>
      <c r="D1" s="28"/>
      <c r="E1" s="28"/>
      <c r="F1" s="28"/>
      <c r="G1" s="28"/>
      <c r="H1" s="28"/>
      <c r="I1" s="28"/>
      <c r="J1" s="28"/>
      <c r="K1" s="28"/>
      <c r="L1" s="28"/>
      <c r="M1" s="28"/>
      <c r="N1" s="29"/>
      <c r="O1" s="29"/>
      <c r="P1" s="29"/>
      <c r="Q1" s="29"/>
      <c r="R1" s="29"/>
      <c r="S1" s="29"/>
      <c r="T1" s="28"/>
      <c r="U1" s="28"/>
      <c r="V1" s="28"/>
      <c r="W1" s="28"/>
      <c r="X1" s="28"/>
      <c r="Y1" s="28"/>
      <c r="Z1" s="30" t="s">
        <v>80</v>
      </c>
      <c r="AA1" s="30" t="s">
        <v>133</v>
      </c>
      <c r="AB1" s="155"/>
    </row>
    <row r="2" spans="1:28" s="90" customFormat="1" ht="26.25" customHeight="1" x14ac:dyDescent="0.25">
      <c r="A2" s="28"/>
      <c r="B2" s="341" t="s">
        <v>134</v>
      </c>
      <c r="C2" s="342"/>
      <c r="D2" s="342"/>
      <c r="E2" s="342"/>
      <c r="F2" s="342"/>
      <c r="G2" s="342"/>
      <c r="H2" s="342"/>
      <c r="I2" s="342"/>
      <c r="J2" s="342"/>
      <c r="K2" s="342"/>
      <c r="L2" s="342"/>
      <c r="M2" s="342"/>
      <c r="N2" s="342"/>
      <c r="O2" s="342"/>
      <c r="P2" s="342"/>
      <c r="Q2" s="342"/>
      <c r="R2" s="342"/>
      <c r="S2" s="342"/>
      <c r="T2" s="342"/>
      <c r="U2" s="342"/>
      <c r="V2" s="342"/>
      <c r="W2" s="206"/>
      <c r="X2" s="206"/>
      <c r="Y2" s="206"/>
      <c r="Z2" s="29"/>
      <c r="AA2" s="29"/>
      <c r="AB2" s="155"/>
    </row>
    <row r="3" spans="1:28" s="90" customFormat="1" ht="27.75" customHeight="1" x14ac:dyDescent="0.25">
      <c r="A3" s="28"/>
      <c r="B3" s="338" t="s">
        <v>83</v>
      </c>
      <c r="C3" s="339"/>
      <c r="D3" s="340" t="s">
        <v>135</v>
      </c>
      <c r="E3" s="340"/>
      <c r="F3" s="340"/>
      <c r="G3" s="340"/>
      <c r="H3" s="340"/>
      <c r="I3" s="340"/>
      <c r="J3" s="28"/>
      <c r="K3" s="28"/>
      <c r="L3" s="28"/>
      <c r="M3" s="28"/>
      <c r="N3" s="29"/>
      <c r="O3" s="29"/>
      <c r="P3" s="29"/>
      <c r="Q3" s="29"/>
      <c r="R3" s="29"/>
      <c r="S3" s="29"/>
      <c r="T3" s="28"/>
      <c r="U3" s="28"/>
      <c r="V3" s="28"/>
      <c r="W3" s="28"/>
      <c r="X3" s="28"/>
      <c r="Y3" s="28"/>
      <c r="Z3" s="29"/>
      <c r="AA3" s="29"/>
      <c r="AB3" s="155"/>
    </row>
    <row r="4" spans="1:28" s="90" customFormat="1" ht="20.25" customHeight="1" x14ac:dyDescent="0.25">
      <c r="A4" s="28"/>
      <c r="B4" s="28"/>
      <c r="C4" s="28"/>
      <c r="D4" s="340"/>
      <c r="E4" s="340"/>
      <c r="F4" s="340"/>
      <c r="G4" s="340"/>
      <c r="H4" s="340"/>
      <c r="I4" s="340"/>
      <c r="J4" s="28"/>
      <c r="K4" s="28"/>
      <c r="L4" s="28"/>
      <c r="M4" s="28"/>
      <c r="N4" s="29"/>
      <c r="O4" s="29"/>
      <c r="P4" s="29"/>
      <c r="Q4" s="29"/>
      <c r="R4" s="29"/>
      <c r="S4" s="29"/>
      <c r="T4" s="28"/>
      <c r="U4" s="28"/>
      <c r="V4" s="28"/>
      <c r="W4" s="28"/>
      <c r="X4" s="28"/>
      <c r="Y4" s="28"/>
      <c r="Z4" s="29"/>
      <c r="AA4" s="29"/>
      <c r="AB4" s="155"/>
    </row>
    <row r="5" spans="1:28" s="90" customFormat="1" ht="12.75" customHeight="1" x14ac:dyDescent="0.25">
      <c r="A5" s="28"/>
      <c r="B5" s="28"/>
      <c r="C5" s="28"/>
      <c r="D5" s="28"/>
      <c r="E5" s="28"/>
      <c r="F5" s="28"/>
      <c r="G5" s="28"/>
      <c r="H5" s="28"/>
      <c r="I5" s="28"/>
      <c r="J5" s="28"/>
      <c r="K5" s="28"/>
      <c r="L5" s="28"/>
      <c r="M5" s="28"/>
      <c r="N5" s="29"/>
      <c r="O5" s="29"/>
      <c r="P5" s="29"/>
      <c r="Q5" s="29"/>
      <c r="R5" s="29"/>
      <c r="S5" s="29"/>
      <c r="T5" s="28"/>
      <c r="U5" s="28"/>
      <c r="V5" s="28"/>
      <c r="W5" s="28"/>
      <c r="X5" s="28"/>
      <c r="Y5" s="28"/>
      <c r="Z5" s="29"/>
      <c r="AA5" s="29"/>
      <c r="AB5" s="155"/>
    </row>
    <row r="6" spans="1:28" ht="39" customHeight="1" x14ac:dyDescent="0.25">
      <c r="A6" s="28"/>
      <c r="B6" s="204" t="s">
        <v>85</v>
      </c>
      <c r="C6" s="204" t="s">
        <v>86</v>
      </c>
      <c r="D6" s="31" t="s">
        <v>87</v>
      </c>
      <c r="E6" s="31" t="s">
        <v>88</v>
      </c>
      <c r="F6" s="31" t="s">
        <v>89</v>
      </c>
      <c r="G6" s="31" t="s">
        <v>90</v>
      </c>
      <c r="H6" s="31" t="s">
        <v>136</v>
      </c>
      <c r="I6" s="31" t="s">
        <v>137</v>
      </c>
      <c r="J6" s="31" t="s">
        <v>138</v>
      </c>
      <c r="K6" s="31" t="s">
        <v>139</v>
      </c>
      <c r="L6" s="31" t="s">
        <v>140</v>
      </c>
      <c r="M6" s="31" t="s">
        <v>141</v>
      </c>
      <c r="N6" s="31" t="s">
        <v>142</v>
      </c>
      <c r="O6" s="31" t="s">
        <v>143</v>
      </c>
      <c r="P6" s="31" t="s">
        <v>144</v>
      </c>
      <c r="Q6" s="31" t="s">
        <v>145</v>
      </c>
      <c r="R6" s="31" t="s">
        <v>93</v>
      </c>
      <c r="S6" s="31" t="s">
        <v>95</v>
      </c>
      <c r="T6" s="31" t="s">
        <v>96</v>
      </c>
      <c r="U6" s="31" t="s">
        <v>97</v>
      </c>
      <c r="V6" s="31" t="s">
        <v>29</v>
      </c>
      <c r="W6" s="31" t="s">
        <v>98</v>
      </c>
      <c r="X6" s="31" t="s">
        <v>99</v>
      </c>
      <c r="Y6" s="31" t="s">
        <v>44</v>
      </c>
      <c r="AB6" s="160"/>
    </row>
    <row r="7" spans="1:28" ht="39" hidden="1" customHeight="1" x14ac:dyDescent="0.25">
      <c r="A7" s="28"/>
      <c r="B7" s="208" t="s">
        <v>100</v>
      </c>
      <c r="C7" s="208"/>
      <c r="D7" s="209" t="s">
        <v>101</v>
      </c>
      <c r="E7" s="209" t="s">
        <v>102</v>
      </c>
      <c r="F7" s="209" t="s">
        <v>103</v>
      </c>
      <c r="G7" s="209" t="s">
        <v>104</v>
      </c>
      <c r="H7" s="209" t="s">
        <v>146</v>
      </c>
      <c r="I7" s="209" t="s">
        <v>105</v>
      </c>
      <c r="J7" s="209" t="s">
        <v>147</v>
      </c>
      <c r="K7" s="209" t="s">
        <v>148</v>
      </c>
      <c r="L7" s="209" t="s">
        <v>149</v>
      </c>
      <c r="M7" s="209" t="s">
        <v>26</v>
      </c>
      <c r="N7" s="209"/>
      <c r="O7" s="209"/>
      <c r="P7" s="209"/>
      <c r="Q7" s="209"/>
      <c r="R7" s="209"/>
      <c r="S7" s="209" t="s">
        <v>106</v>
      </c>
      <c r="T7" s="209" t="s">
        <v>107</v>
      </c>
      <c r="U7" s="209" t="s">
        <v>108</v>
      </c>
      <c r="V7" s="209" t="s">
        <v>109</v>
      </c>
      <c r="W7" s="209" t="s">
        <v>110</v>
      </c>
      <c r="X7" s="209" t="s">
        <v>111</v>
      </c>
      <c r="Y7" s="209" t="s">
        <v>112</v>
      </c>
      <c r="AB7" s="160"/>
    </row>
    <row r="8" spans="1:28" ht="21.75" customHeight="1" x14ac:dyDescent="0.25">
      <c r="A8" s="28"/>
      <c r="B8" s="33">
        <v>1</v>
      </c>
      <c r="C8" s="33" t="s">
        <v>31</v>
      </c>
      <c r="D8" s="104"/>
      <c r="E8" s="105"/>
      <c r="F8" s="105"/>
      <c r="G8" s="105"/>
      <c r="H8" s="104"/>
      <c r="I8" s="104"/>
      <c r="J8" s="107"/>
      <c r="K8" s="107"/>
      <c r="L8" s="104"/>
      <c r="M8" s="104"/>
      <c r="N8" s="42" t="str">
        <f t="shared" ref="N8:N15" si="0">IF(H8="", "", IF(H8=$C$28, $E$25, $E$24))</f>
        <v/>
      </c>
      <c r="O8" s="42">
        <f t="shared" ref="O8:O15" si="1">IF(J8="", $F$20, J8)</f>
        <v>5.85</v>
      </c>
      <c r="P8" s="42">
        <f>IF(L8="", $F$22, L8)</f>
        <v>365</v>
      </c>
      <c r="Q8" s="43" t="str">
        <f>IF(M8="", "", $E$23)</f>
        <v/>
      </c>
      <c r="R8" s="46" t="str">
        <f>IF(M8="", "", $D$32)</f>
        <v/>
      </c>
      <c r="S8" s="46" t="str">
        <f>IFERROR(ROUND(U8/8760,6),"")</f>
        <v/>
      </c>
      <c r="T8" s="34" t="str">
        <f>IFERROR(ROUND(IF(U8="", "", U8*Q8),6),"")</f>
        <v/>
      </c>
      <c r="U8" s="34" t="str">
        <f>IFERROR(ROUND(IF(M8="", "", (((N8/O8)-(N8/K8))/1000)*P8*I8),4),"")</f>
        <v/>
      </c>
      <c r="V8" s="35">
        <f>IF(IF(M8="", "", $D$35*M8)&gt;G8*M8,G8*M8,IF(M8="", "", $D$35*M8))</f>
        <v>0</v>
      </c>
      <c r="W8" s="220" t="str">
        <f>IF(M8="", "", $D$35*M8)</f>
        <v/>
      </c>
      <c r="X8" s="220" t="str">
        <f>IF(U8&gt;0,"Yes","No")</f>
        <v>Yes</v>
      </c>
      <c r="Y8" s="220" t="s">
        <v>150</v>
      </c>
      <c r="Z8" s="102"/>
      <c r="AB8" s="160"/>
    </row>
    <row r="9" spans="1:28" ht="21.75" customHeight="1" x14ac:dyDescent="0.25">
      <c r="A9" s="28"/>
      <c r="B9" s="33">
        <v>2</v>
      </c>
      <c r="C9" s="33" t="s">
        <v>31</v>
      </c>
      <c r="D9" s="104"/>
      <c r="E9" s="105"/>
      <c r="F9" s="105"/>
      <c r="G9" s="105"/>
      <c r="H9" s="104"/>
      <c r="I9" s="104"/>
      <c r="J9" s="107"/>
      <c r="K9" s="107"/>
      <c r="L9" s="104"/>
      <c r="M9" s="104"/>
      <c r="N9" s="42" t="str">
        <f t="shared" si="0"/>
        <v/>
      </c>
      <c r="O9" s="42">
        <f t="shared" si="1"/>
        <v>5.85</v>
      </c>
      <c r="P9" s="42">
        <f t="shared" ref="P9:P15" si="2">IF(L9="", $F$22, L9)</f>
        <v>365</v>
      </c>
      <c r="Q9" s="43" t="str">
        <f t="shared" ref="Q9:Q15" si="3">IF(M9="", "", $E$23)</f>
        <v/>
      </c>
      <c r="R9" s="46" t="str">
        <f t="shared" ref="R9:R15" si="4">IF(M9="", "", $D$32)</f>
        <v/>
      </c>
      <c r="S9" s="46" t="str">
        <f t="shared" ref="S9:S15" si="5">IFERROR(ROUND(U9/8760,6),"")</f>
        <v/>
      </c>
      <c r="T9" s="34" t="str">
        <f t="shared" ref="T9:T15" si="6">IFERROR(ROUND(IF(U9="", "", U9*Q9),6),"")</f>
        <v/>
      </c>
      <c r="U9" s="34" t="str">
        <f t="shared" ref="U9:U15" si="7">IFERROR(ROUND(IF(M9="", "", (((N9/O9)-(N9/K9))/1000)*P9*I9),4),"")</f>
        <v/>
      </c>
      <c r="V9" s="35">
        <f t="shared" ref="V9:V15" si="8">IF(IF(M9="", "", $D$35*M9)&gt;G9*M9,G9*M9,IF(M9="", "", $D$35*M9))</f>
        <v>0</v>
      </c>
      <c r="W9" s="220" t="str">
        <f t="shared" ref="W9:W15" si="9">IF(M9="", "", $D$35*M9)</f>
        <v/>
      </c>
      <c r="X9" s="220" t="str">
        <f t="shared" ref="X9:X15" si="10">IF(U9&gt;0,"Yes","No")</f>
        <v>Yes</v>
      </c>
      <c r="Y9" s="220" t="s">
        <v>150</v>
      </c>
      <c r="Z9" s="102"/>
      <c r="AB9" s="160"/>
    </row>
    <row r="10" spans="1:28" ht="21.75" customHeight="1" x14ac:dyDescent="0.25">
      <c r="A10" s="28"/>
      <c r="B10" s="33">
        <v>3</v>
      </c>
      <c r="C10" s="33" t="s">
        <v>31</v>
      </c>
      <c r="D10" s="104"/>
      <c r="E10" s="105"/>
      <c r="F10" s="105"/>
      <c r="G10" s="105"/>
      <c r="H10" s="104"/>
      <c r="I10" s="104"/>
      <c r="J10" s="107"/>
      <c r="K10" s="107"/>
      <c r="L10" s="104"/>
      <c r="M10" s="104"/>
      <c r="N10" s="42" t="str">
        <f t="shared" si="0"/>
        <v/>
      </c>
      <c r="O10" s="42">
        <f t="shared" si="1"/>
        <v>5.85</v>
      </c>
      <c r="P10" s="42">
        <f t="shared" si="2"/>
        <v>365</v>
      </c>
      <c r="Q10" s="43" t="str">
        <f t="shared" si="3"/>
        <v/>
      </c>
      <c r="R10" s="46" t="str">
        <f t="shared" si="4"/>
        <v/>
      </c>
      <c r="S10" s="46" t="str">
        <f t="shared" si="5"/>
        <v/>
      </c>
      <c r="T10" s="34" t="str">
        <f t="shared" si="6"/>
        <v/>
      </c>
      <c r="U10" s="34" t="str">
        <f t="shared" si="7"/>
        <v/>
      </c>
      <c r="V10" s="35">
        <f t="shared" si="8"/>
        <v>0</v>
      </c>
      <c r="W10" s="220" t="str">
        <f t="shared" si="9"/>
        <v/>
      </c>
      <c r="X10" s="220" t="str">
        <f t="shared" si="10"/>
        <v>Yes</v>
      </c>
      <c r="Y10" s="220" t="s">
        <v>150</v>
      </c>
      <c r="Z10" s="102"/>
      <c r="AB10" s="160"/>
    </row>
    <row r="11" spans="1:28" ht="21.75" customHeight="1" x14ac:dyDescent="0.25">
      <c r="A11" s="28"/>
      <c r="B11" s="32">
        <v>4</v>
      </c>
      <c r="C11" s="33" t="s">
        <v>31</v>
      </c>
      <c r="D11" s="104"/>
      <c r="E11" s="105"/>
      <c r="F11" s="105"/>
      <c r="G11" s="105"/>
      <c r="H11" s="104"/>
      <c r="I11" s="104"/>
      <c r="J11" s="107"/>
      <c r="K11" s="107"/>
      <c r="L11" s="104"/>
      <c r="M11" s="104"/>
      <c r="N11" s="42" t="str">
        <f t="shared" si="0"/>
        <v/>
      </c>
      <c r="O11" s="42">
        <f t="shared" si="1"/>
        <v>5.85</v>
      </c>
      <c r="P11" s="42">
        <f t="shared" si="2"/>
        <v>365</v>
      </c>
      <c r="Q11" s="43" t="str">
        <f t="shared" si="3"/>
        <v/>
      </c>
      <c r="R11" s="46" t="str">
        <f t="shared" si="4"/>
        <v/>
      </c>
      <c r="S11" s="46" t="str">
        <f t="shared" si="5"/>
        <v/>
      </c>
      <c r="T11" s="34" t="str">
        <f t="shared" si="6"/>
        <v/>
      </c>
      <c r="U11" s="34" t="str">
        <f t="shared" si="7"/>
        <v/>
      </c>
      <c r="V11" s="35">
        <f t="shared" si="8"/>
        <v>0</v>
      </c>
      <c r="W11" s="220" t="str">
        <f t="shared" si="9"/>
        <v/>
      </c>
      <c r="X11" s="220" t="str">
        <f t="shared" si="10"/>
        <v>Yes</v>
      </c>
      <c r="Y11" s="220" t="s">
        <v>150</v>
      </c>
      <c r="Z11" s="102"/>
      <c r="AB11" s="160"/>
    </row>
    <row r="12" spans="1:28" ht="21.75" customHeight="1" x14ac:dyDescent="0.25">
      <c r="A12" s="28"/>
      <c r="B12" s="32">
        <v>5</v>
      </c>
      <c r="C12" s="33" t="s">
        <v>31</v>
      </c>
      <c r="D12" s="104"/>
      <c r="E12" s="105"/>
      <c r="F12" s="105"/>
      <c r="G12" s="105"/>
      <c r="H12" s="104"/>
      <c r="I12" s="104"/>
      <c r="J12" s="107"/>
      <c r="K12" s="107"/>
      <c r="L12" s="104"/>
      <c r="M12" s="104"/>
      <c r="N12" s="42" t="str">
        <f t="shared" si="0"/>
        <v/>
      </c>
      <c r="O12" s="42">
        <f t="shared" si="1"/>
        <v>5.85</v>
      </c>
      <c r="P12" s="42">
        <f t="shared" si="2"/>
        <v>365</v>
      </c>
      <c r="Q12" s="43" t="str">
        <f t="shared" si="3"/>
        <v/>
      </c>
      <c r="R12" s="46" t="str">
        <f t="shared" si="4"/>
        <v/>
      </c>
      <c r="S12" s="46" t="str">
        <f t="shared" si="5"/>
        <v/>
      </c>
      <c r="T12" s="34" t="str">
        <f t="shared" si="6"/>
        <v/>
      </c>
      <c r="U12" s="34" t="str">
        <f t="shared" si="7"/>
        <v/>
      </c>
      <c r="V12" s="35">
        <f t="shared" si="8"/>
        <v>0</v>
      </c>
      <c r="W12" s="220" t="str">
        <f t="shared" si="9"/>
        <v/>
      </c>
      <c r="X12" s="220" t="str">
        <f t="shared" si="10"/>
        <v>Yes</v>
      </c>
      <c r="Y12" s="220" t="s">
        <v>150</v>
      </c>
      <c r="Z12" s="102"/>
      <c r="AB12" s="160"/>
    </row>
    <row r="13" spans="1:28" ht="21.75" customHeight="1" x14ac:dyDescent="0.25">
      <c r="A13" s="28"/>
      <c r="B13" s="32">
        <v>6</v>
      </c>
      <c r="C13" s="33" t="s">
        <v>31</v>
      </c>
      <c r="D13" s="104"/>
      <c r="E13" s="105"/>
      <c r="F13" s="105"/>
      <c r="G13" s="105"/>
      <c r="H13" s="104"/>
      <c r="I13" s="104"/>
      <c r="J13" s="107"/>
      <c r="K13" s="107"/>
      <c r="L13" s="104"/>
      <c r="M13" s="104"/>
      <c r="N13" s="42" t="str">
        <f t="shared" si="0"/>
        <v/>
      </c>
      <c r="O13" s="42">
        <f t="shared" si="1"/>
        <v>5.85</v>
      </c>
      <c r="P13" s="42">
        <f t="shared" si="2"/>
        <v>365</v>
      </c>
      <c r="Q13" s="43" t="str">
        <f t="shared" si="3"/>
        <v/>
      </c>
      <c r="R13" s="46" t="str">
        <f t="shared" si="4"/>
        <v/>
      </c>
      <c r="S13" s="46" t="str">
        <f t="shared" si="5"/>
        <v/>
      </c>
      <c r="T13" s="34" t="str">
        <f t="shared" si="6"/>
        <v/>
      </c>
      <c r="U13" s="34" t="str">
        <f t="shared" si="7"/>
        <v/>
      </c>
      <c r="V13" s="35">
        <f t="shared" si="8"/>
        <v>0</v>
      </c>
      <c r="W13" s="220" t="str">
        <f t="shared" si="9"/>
        <v/>
      </c>
      <c r="X13" s="220" t="str">
        <f t="shared" si="10"/>
        <v>Yes</v>
      </c>
      <c r="Y13" s="220" t="s">
        <v>150</v>
      </c>
      <c r="Z13" s="102"/>
      <c r="AB13" s="160"/>
    </row>
    <row r="14" spans="1:28" ht="21.75" customHeight="1" x14ac:dyDescent="0.25">
      <c r="A14" s="28"/>
      <c r="B14" s="32">
        <v>7</v>
      </c>
      <c r="C14" s="33" t="s">
        <v>31</v>
      </c>
      <c r="D14" s="104"/>
      <c r="E14" s="105"/>
      <c r="F14" s="105"/>
      <c r="G14" s="105"/>
      <c r="H14" s="104"/>
      <c r="I14" s="104"/>
      <c r="J14" s="107"/>
      <c r="K14" s="107"/>
      <c r="L14" s="104"/>
      <c r="M14" s="104"/>
      <c r="N14" s="42" t="str">
        <f t="shared" si="0"/>
        <v/>
      </c>
      <c r="O14" s="42">
        <f t="shared" si="1"/>
        <v>5.85</v>
      </c>
      <c r="P14" s="42">
        <f t="shared" si="2"/>
        <v>365</v>
      </c>
      <c r="Q14" s="43" t="str">
        <f t="shared" si="3"/>
        <v/>
      </c>
      <c r="R14" s="46" t="str">
        <f t="shared" si="4"/>
        <v/>
      </c>
      <c r="S14" s="46" t="str">
        <f t="shared" si="5"/>
        <v/>
      </c>
      <c r="T14" s="34" t="str">
        <f t="shared" si="6"/>
        <v/>
      </c>
      <c r="U14" s="34" t="str">
        <f t="shared" si="7"/>
        <v/>
      </c>
      <c r="V14" s="35">
        <f t="shared" si="8"/>
        <v>0</v>
      </c>
      <c r="W14" s="220" t="str">
        <f t="shared" si="9"/>
        <v/>
      </c>
      <c r="X14" s="220" t="str">
        <f t="shared" si="10"/>
        <v>Yes</v>
      </c>
      <c r="Y14" s="220" t="s">
        <v>150</v>
      </c>
      <c r="Z14" s="102"/>
      <c r="AB14" s="160"/>
    </row>
    <row r="15" spans="1:28" ht="21.75" customHeight="1" x14ac:dyDescent="0.25">
      <c r="A15" s="28"/>
      <c r="B15" s="32">
        <v>8</v>
      </c>
      <c r="C15" s="33" t="s">
        <v>31</v>
      </c>
      <c r="D15" s="104"/>
      <c r="E15" s="105"/>
      <c r="F15" s="105"/>
      <c r="G15" s="105"/>
      <c r="H15" s="104"/>
      <c r="I15" s="104"/>
      <c r="J15" s="107"/>
      <c r="K15" s="107"/>
      <c r="L15" s="104"/>
      <c r="M15" s="104"/>
      <c r="N15" s="42" t="str">
        <f t="shared" si="0"/>
        <v/>
      </c>
      <c r="O15" s="42">
        <f t="shared" si="1"/>
        <v>5.85</v>
      </c>
      <c r="P15" s="42">
        <f t="shared" si="2"/>
        <v>365</v>
      </c>
      <c r="Q15" s="43" t="str">
        <f t="shared" si="3"/>
        <v/>
      </c>
      <c r="R15" s="46" t="str">
        <f t="shared" si="4"/>
        <v/>
      </c>
      <c r="S15" s="46" t="str">
        <f t="shared" si="5"/>
        <v/>
      </c>
      <c r="T15" s="34" t="str">
        <f t="shared" si="6"/>
        <v/>
      </c>
      <c r="U15" s="34" t="str">
        <f t="shared" si="7"/>
        <v/>
      </c>
      <c r="V15" s="35">
        <f t="shared" si="8"/>
        <v>0</v>
      </c>
      <c r="W15" s="220" t="str">
        <f t="shared" si="9"/>
        <v/>
      </c>
      <c r="X15" s="220" t="str">
        <f t="shared" si="10"/>
        <v>Yes</v>
      </c>
      <c r="Y15" s="220" t="s">
        <v>150</v>
      </c>
      <c r="Z15" s="102"/>
      <c r="AB15" s="160"/>
    </row>
    <row r="16" spans="1:28" hidden="1" x14ac:dyDescent="0.25">
      <c r="A16" s="44"/>
      <c r="AB16" s="160"/>
    </row>
    <row r="17" spans="1:28" hidden="1" x14ac:dyDescent="0.25">
      <c r="A17" s="44"/>
      <c r="M17" s="2">
        <f>SUM(M8:M15)</f>
        <v>0</v>
      </c>
      <c r="T17" s="22">
        <f>SUM(T8:T15)</f>
        <v>0</v>
      </c>
      <c r="U17" s="22">
        <f>SUM(U8:U15)</f>
        <v>0</v>
      </c>
      <c r="V17" s="102">
        <f>SUM(V8:V15)</f>
        <v>0</v>
      </c>
      <c r="W17" s="102"/>
      <c r="X17" s="102"/>
      <c r="Y17" s="102"/>
      <c r="AB17" s="160"/>
    </row>
    <row r="18" spans="1:28" hidden="1" x14ac:dyDescent="0.25">
      <c r="A18" s="44"/>
      <c r="C18" s="41" t="s">
        <v>114</v>
      </c>
      <c r="D18" s="41" t="s">
        <v>115</v>
      </c>
      <c r="E18" s="41" t="s">
        <v>116</v>
      </c>
      <c r="F18" s="41" t="s">
        <v>117</v>
      </c>
      <c r="G18" s="216"/>
      <c r="AB18" s="160"/>
    </row>
    <row r="19" spans="1:28" hidden="1" x14ac:dyDescent="0.25">
      <c r="A19" s="44"/>
      <c r="C19" s="4" t="s">
        <v>118</v>
      </c>
      <c r="D19" s="5" t="s">
        <v>119</v>
      </c>
      <c r="E19" s="5" t="s">
        <v>120</v>
      </c>
      <c r="F19" s="5" t="s">
        <v>120</v>
      </c>
      <c r="G19" s="3"/>
      <c r="AB19" s="160"/>
    </row>
    <row r="20" spans="1:28" hidden="1" x14ac:dyDescent="0.25">
      <c r="A20" s="44"/>
      <c r="C20" s="4" t="s">
        <v>151</v>
      </c>
      <c r="D20" s="5" t="s">
        <v>119</v>
      </c>
      <c r="E20" s="5" t="s">
        <v>120</v>
      </c>
      <c r="F20" s="21">
        <v>5.85</v>
      </c>
      <c r="G20" s="22"/>
      <c r="AB20" s="160"/>
    </row>
    <row r="21" spans="1:28" hidden="1" x14ac:dyDescent="0.25">
      <c r="A21" s="44"/>
      <c r="C21" s="4" t="s">
        <v>152</v>
      </c>
      <c r="D21" s="5" t="s">
        <v>119</v>
      </c>
      <c r="E21" s="5" t="s">
        <v>120</v>
      </c>
      <c r="F21" s="5"/>
      <c r="G21" s="3"/>
      <c r="AB21" s="160"/>
    </row>
    <row r="22" spans="1:28" hidden="1" x14ac:dyDescent="0.25">
      <c r="A22" s="44"/>
      <c r="C22" s="4" t="s">
        <v>149</v>
      </c>
      <c r="D22" s="5" t="s">
        <v>119</v>
      </c>
      <c r="E22" s="5" t="s">
        <v>120</v>
      </c>
      <c r="F22" s="5">
        <v>365</v>
      </c>
      <c r="G22" s="3"/>
      <c r="AB22" s="160"/>
    </row>
    <row r="23" spans="1:28" hidden="1" x14ac:dyDescent="0.25">
      <c r="A23" s="44"/>
      <c r="C23" s="4" t="s">
        <v>123</v>
      </c>
      <c r="D23" s="5" t="s">
        <v>122</v>
      </c>
      <c r="E23" s="7">
        <v>1.7000000000000001E-4</v>
      </c>
      <c r="F23" s="7">
        <v>1.7000000000000001E-4</v>
      </c>
      <c r="G23" s="8"/>
      <c r="AB23" s="160"/>
    </row>
    <row r="24" spans="1:28" hidden="1" x14ac:dyDescent="0.25">
      <c r="A24" s="44"/>
      <c r="C24" s="4" t="s">
        <v>153</v>
      </c>
      <c r="D24" s="5" t="s">
        <v>122</v>
      </c>
      <c r="E24" s="5">
        <v>2864</v>
      </c>
      <c r="F24" s="5">
        <v>2864</v>
      </c>
      <c r="G24" s="3"/>
      <c r="AB24" s="160"/>
    </row>
    <row r="25" spans="1:28" hidden="1" x14ac:dyDescent="0.25">
      <c r="A25" s="44"/>
      <c r="C25" s="4" t="s">
        <v>154</v>
      </c>
      <c r="D25" s="5" t="s">
        <v>122</v>
      </c>
      <c r="E25" s="5">
        <v>922</v>
      </c>
      <c r="F25" s="5">
        <v>922</v>
      </c>
      <c r="G25" s="3"/>
      <c r="AB25" s="160"/>
    </row>
    <row r="26" spans="1:28" hidden="1" x14ac:dyDescent="0.25">
      <c r="A26" s="44"/>
      <c r="D26" s="3"/>
      <c r="E26" s="3"/>
      <c r="F26" s="8"/>
      <c r="G26" s="8"/>
      <c r="AB26" s="160"/>
    </row>
    <row r="27" spans="1:28" hidden="1" x14ac:dyDescent="0.25">
      <c r="A27" s="44"/>
      <c r="C27" s="36" t="s">
        <v>155</v>
      </c>
      <c r="D27" s="3"/>
      <c r="E27" s="3"/>
      <c r="F27" s="8"/>
      <c r="G27" s="8"/>
      <c r="AB27" s="160"/>
    </row>
    <row r="28" spans="1:28" hidden="1" x14ac:dyDescent="0.25">
      <c r="A28" s="44"/>
      <c r="C28" s="4" t="s">
        <v>146</v>
      </c>
      <c r="D28" s="3"/>
      <c r="E28" s="3"/>
      <c r="F28" s="8"/>
      <c r="G28" s="8"/>
      <c r="AB28" s="160"/>
    </row>
    <row r="29" spans="1:28" hidden="1" x14ac:dyDescent="0.25">
      <c r="A29" s="44"/>
      <c r="C29" s="4" t="s">
        <v>156</v>
      </c>
      <c r="D29" s="3"/>
      <c r="E29" s="3"/>
      <c r="F29" s="8"/>
      <c r="G29" s="8"/>
      <c r="AB29" s="160"/>
    </row>
    <row r="30" spans="1:28" hidden="1" x14ac:dyDescent="0.25">
      <c r="A30" s="44"/>
      <c r="H30" s="3"/>
      <c r="I30" s="3"/>
      <c r="J30" s="3"/>
      <c r="AB30" s="160"/>
    </row>
    <row r="31" spans="1:28" hidden="1" x14ac:dyDescent="0.25">
      <c r="A31" s="44"/>
      <c r="C31" s="36" t="s">
        <v>124</v>
      </c>
      <c r="D31" s="36" t="s">
        <v>125</v>
      </c>
      <c r="H31" s="3"/>
      <c r="I31" s="3"/>
      <c r="J31" s="3"/>
      <c r="Q31" s="11"/>
      <c r="AB31" s="160"/>
    </row>
    <row r="32" spans="1:28" hidden="1" x14ac:dyDescent="0.25">
      <c r="A32" s="44"/>
      <c r="C32" s="9" t="s">
        <v>31</v>
      </c>
      <c r="D32" s="10">
        <v>15</v>
      </c>
      <c r="H32" s="3"/>
      <c r="I32" s="3"/>
      <c r="J32" s="3"/>
      <c r="Q32" s="11"/>
      <c r="AB32" s="160"/>
    </row>
    <row r="33" spans="1:28" hidden="1" x14ac:dyDescent="0.25">
      <c r="A33" s="44"/>
      <c r="H33" s="3"/>
      <c r="I33" s="3"/>
      <c r="J33" s="3"/>
      <c r="Q33" s="11"/>
      <c r="AB33" s="160"/>
    </row>
    <row r="34" spans="1:28" hidden="1" x14ac:dyDescent="0.25">
      <c r="A34" s="44"/>
      <c r="C34" s="36" t="s">
        <v>127</v>
      </c>
      <c r="D34" s="36" t="s">
        <v>29</v>
      </c>
      <c r="E34" s="38" t="s">
        <v>128</v>
      </c>
      <c r="H34" s="3"/>
      <c r="I34" s="3"/>
      <c r="J34" s="3"/>
      <c r="Q34" s="11"/>
      <c r="AB34" s="160"/>
    </row>
    <row r="35" spans="1:28" hidden="1" x14ac:dyDescent="0.25">
      <c r="A35" s="44"/>
      <c r="C35" s="9" t="s">
        <v>31</v>
      </c>
      <c r="D35" s="190">
        <f>300*'Project Summary'!M12</f>
        <v>150</v>
      </c>
      <c r="E35" s="9" t="s">
        <v>130</v>
      </c>
      <c r="H35" s="8"/>
      <c r="I35" s="8"/>
      <c r="J35" s="8"/>
      <c r="Q35" s="11"/>
      <c r="AB35" s="160"/>
    </row>
    <row r="36" spans="1:28" hidden="1" x14ac:dyDescent="0.25">
      <c r="A36" s="44"/>
      <c r="H36" s="8"/>
      <c r="I36" s="8"/>
      <c r="J36" s="8"/>
      <c r="Q36" s="11"/>
      <c r="AB36" s="160"/>
    </row>
    <row r="37" spans="1:28" hidden="1" x14ac:dyDescent="0.25">
      <c r="A37" s="44"/>
      <c r="C37" s="205" t="s">
        <v>87</v>
      </c>
      <c r="F37" s="8"/>
      <c r="G37" s="8"/>
      <c r="H37" s="8"/>
      <c r="I37" s="8"/>
      <c r="J37" s="8"/>
      <c r="Q37" s="11"/>
      <c r="AB37" s="160"/>
    </row>
    <row r="38" spans="1:28" hidden="1" x14ac:dyDescent="0.25">
      <c r="A38" s="44"/>
      <c r="C38" s="16" t="s">
        <v>131</v>
      </c>
      <c r="F38" s="8"/>
      <c r="G38" s="8"/>
      <c r="H38" s="8"/>
      <c r="I38" s="8"/>
      <c r="J38" s="8"/>
      <c r="Q38" s="11"/>
      <c r="AB38" s="160"/>
    </row>
    <row r="39" spans="1:28" hidden="1" x14ac:dyDescent="0.25">
      <c r="A39" s="44"/>
      <c r="C39" s="16" t="s">
        <v>132</v>
      </c>
      <c r="F39" s="8"/>
      <c r="G39" s="8"/>
      <c r="H39" s="8"/>
      <c r="I39" s="8"/>
      <c r="J39" s="8"/>
      <c r="Q39" s="11"/>
      <c r="AB39" s="160"/>
    </row>
    <row r="40" spans="1:28" hidden="1" x14ac:dyDescent="0.25">
      <c r="A40" s="8"/>
      <c r="B40" s="8"/>
      <c r="C40" s="8"/>
      <c r="D40" s="8"/>
      <c r="E40" s="8"/>
      <c r="F40" s="8"/>
      <c r="G40" s="8"/>
      <c r="H40" s="8"/>
      <c r="I40" s="8"/>
      <c r="J40" s="8"/>
      <c r="Q40" s="11"/>
      <c r="AB40" s="160"/>
    </row>
    <row r="41" spans="1:28" ht="16.5" customHeight="1" x14ac:dyDescent="0.25">
      <c r="A41" s="160"/>
      <c r="B41" s="160"/>
      <c r="C41" s="161"/>
      <c r="D41" s="161"/>
      <c r="E41" s="161"/>
      <c r="F41" s="161"/>
      <c r="G41" s="161"/>
      <c r="H41" s="161"/>
      <c r="I41" s="161"/>
      <c r="J41" s="161"/>
      <c r="K41" s="160"/>
      <c r="L41" s="160"/>
      <c r="M41" s="160"/>
      <c r="N41" s="160"/>
      <c r="O41" s="160"/>
      <c r="P41" s="160"/>
      <c r="Q41" s="162"/>
      <c r="R41" s="160"/>
      <c r="S41" s="160"/>
      <c r="T41" s="160"/>
      <c r="U41" s="160"/>
      <c r="V41" s="160"/>
      <c r="W41" s="160"/>
      <c r="X41" s="160"/>
      <c r="Y41" s="160"/>
      <c r="Z41" s="160"/>
      <c r="AA41" s="160"/>
      <c r="AB41" s="160"/>
    </row>
    <row r="42" spans="1:28" ht="16.5" customHeight="1" x14ac:dyDescent="0.25">
      <c r="A42" s="160"/>
      <c r="B42" s="160"/>
      <c r="C42" s="160"/>
      <c r="D42" s="160"/>
      <c r="E42" s="160"/>
      <c r="F42" s="160"/>
      <c r="G42" s="160"/>
      <c r="H42" s="160"/>
      <c r="I42" s="160"/>
      <c r="J42" s="160"/>
      <c r="K42" s="160"/>
      <c r="L42" s="163"/>
      <c r="M42" s="163"/>
      <c r="N42" s="163"/>
      <c r="O42" s="160"/>
      <c r="P42" s="160"/>
      <c r="Q42" s="160"/>
      <c r="R42" s="160"/>
      <c r="S42" s="160"/>
      <c r="T42" s="160"/>
      <c r="U42" s="160"/>
      <c r="V42" s="160"/>
      <c r="W42" s="160"/>
      <c r="X42" s="160"/>
      <c r="Y42" s="160"/>
      <c r="Z42" s="160"/>
      <c r="AA42" s="160"/>
      <c r="AB42" s="160"/>
    </row>
    <row r="43" spans="1:28" x14ac:dyDescent="0.25">
      <c r="A43" s="157"/>
      <c r="B43" s="157"/>
      <c r="C43" s="157"/>
      <c r="D43" s="157"/>
      <c r="E43" s="157"/>
      <c r="F43" s="157"/>
      <c r="G43" s="157"/>
      <c r="H43" s="157"/>
      <c r="I43" s="157"/>
      <c r="J43" s="157"/>
      <c r="K43" s="157"/>
      <c r="L43" s="159"/>
      <c r="M43" s="159"/>
      <c r="N43" s="159"/>
      <c r="O43" s="157"/>
      <c r="P43" s="157"/>
      <c r="Q43" s="157"/>
      <c r="R43" s="157"/>
      <c r="S43" s="157"/>
      <c r="T43" s="157"/>
      <c r="U43" s="157"/>
      <c r="V43" s="157"/>
      <c r="W43" s="157"/>
      <c r="X43" s="157"/>
      <c r="Y43" s="157"/>
      <c r="Z43" s="157"/>
      <c r="AA43" s="157"/>
      <c r="AB43" s="157"/>
    </row>
    <row r="44" spans="1:28" x14ac:dyDescent="0.25">
      <c r="A44" s="157"/>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row>
    <row r="45" spans="1:28" x14ac:dyDescent="0.25">
      <c r="A45" s="157"/>
      <c r="B45" s="157"/>
      <c r="C45" s="157"/>
      <c r="D45" s="157"/>
      <c r="E45" s="157"/>
      <c r="F45" s="157"/>
      <c r="G45" s="157"/>
      <c r="H45" s="157"/>
      <c r="I45" s="157"/>
      <c r="J45" s="157"/>
      <c r="K45" s="157"/>
      <c r="L45" s="159"/>
      <c r="M45" s="159"/>
      <c r="N45" s="159"/>
      <c r="O45" s="157"/>
      <c r="P45" s="157"/>
      <c r="Q45" s="157"/>
      <c r="R45" s="157"/>
      <c r="S45" s="157"/>
      <c r="T45" s="157"/>
      <c r="U45" s="157"/>
      <c r="V45" s="157"/>
      <c r="W45" s="157"/>
      <c r="X45" s="157"/>
      <c r="Y45" s="157"/>
      <c r="Z45" s="157"/>
      <c r="AA45" s="157"/>
      <c r="AB45" s="157"/>
    </row>
    <row r="46" spans="1:28" x14ac:dyDescent="0.25">
      <c r="A46" s="157"/>
      <c r="B46" s="157"/>
      <c r="C46" s="157"/>
      <c r="D46" s="157"/>
      <c r="E46" s="157"/>
      <c r="F46" s="158"/>
      <c r="G46" s="158"/>
      <c r="H46" s="157"/>
      <c r="I46" s="157"/>
      <c r="J46" s="157"/>
      <c r="K46" s="157"/>
      <c r="L46" s="159"/>
      <c r="M46" s="159"/>
      <c r="N46" s="159"/>
      <c r="O46" s="157"/>
      <c r="P46" s="157"/>
      <c r="Q46" s="157"/>
      <c r="R46" s="157"/>
      <c r="S46" s="157"/>
      <c r="T46" s="157"/>
      <c r="U46" s="157"/>
      <c r="V46" s="157"/>
      <c r="W46" s="157"/>
      <c r="X46" s="157"/>
      <c r="Y46" s="157"/>
      <c r="Z46" s="157"/>
      <c r="AA46" s="157"/>
      <c r="AB46" s="157"/>
    </row>
    <row r="47" spans="1:28" x14ac:dyDescent="0.25">
      <c r="A47" s="157"/>
      <c r="B47" s="157"/>
      <c r="C47" s="157"/>
      <c r="D47" s="157"/>
      <c r="E47" s="157"/>
      <c r="F47" s="157"/>
      <c r="G47" s="157"/>
      <c r="H47" s="158"/>
      <c r="I47" s="158"/>
      <c r="J47" s="158"/>
      <c r="K47" s="157"/>
      <c r="L47" s="159"/>
      <c r="M47" s="159"/>
      <c r="N47" s="159"/>
      <c r="O47" s="157"/>
      <c r="P47" s="157"/>
      <c r="Q47" s="157"/>
      <c r="R47" s="157"/>
      <c r="S47" s="157"/>
      <c r="T47" s="157"/>
      <c r="U47" s="157"/>
      <c r="V47" s="157"/>
      <c r="W47" s="157"/>
      <c r="X47" s="157"/>
      <c r="Y47" s="157"/>
      <c r="Z47" s="157"/>
      <c r="AA47" s="157"/>
      <c r="AB47" s="157"/>
    </row>
    <row r="48" spans="1:28" x14ac:dyDescent="0.25">
      <c r="A48" s="157"/>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row>
    <row r="49" s="157" customFormat="1" x14ac:dyDescent="0.25"/>
    <row r="50" s="157" customFormat="1" x14ac:dyDescent="0.25"/>
    <row r="51" s="157" customFormat="1" x14ac:dyDescent="0.25"/>
    <row r="52" s="157" customFormat="1" x14ac:dyDescent="0.25"/>
    <row r="53" s="157" customFormat="1" x14ac:dyDescent="0.25"/>
    <row r="54" s="157" customFormat="1" x14ac:dyDescent="0.25"/>
    <row r="55" s="157" customFormat="1" x14ac:dyDescent="0.25"/>
    <row r="56" s="157" customFormat="1" x14ac:dyDescent="0.25"/>
    <row r="57" s="157" customFormat="1" x14ac:dyDescent="0.25"/>
    <row r="58" s="157" customFormat="1" x14ac:dyDescent="0.25"/>
    <row r="59" s="157" customFormat="1" x14ac:dyDescent="0.25"/>
    <row r="60" s="157" customFormat="1" x14ac:dyDescent="0.25"/>
    <row r="61" s="157" customFormat="1" x14ac:dyDescent="0.25"/>
    <row r="62" s="157" customFormat="1" x14ac:dyDescent="0.25"/>
    <row r="63" s="157" customFormat="1" x14ac:dyDescent="0.25"/>
    <row r="64" s="157" customFormat="1" x14ac:dyDescent="0.25"/>
    <row r="65" s="157" customFormat="1" x14ac:dyDescent="0.25"/>
    <row r="66" s="157" customFormat="1" x14ac:dyDescent="0.25"/>
    <row r="67" s="157" customFormat="1" x14ac:dyDescent="0.25"/>
    <row r="68" s="157" customFormat="1" x14ac:dyDescent="0.25"/>
    <row r="69" s="157" customFormat="1" x14ac:dyDescent="0.25"/>
    <row r="70" s="157" customFormat="1" x14ac:dyDescent="0.25"/>
    <row r="71" s="157" customFormat="1" x14ac:dyDescent="0.25"/>
    <row r="72" s="157" customFormat="1" x14ac:dyDescent="0.25"/>
    <row r="73" s="157" customFormat="1" x14ac:dyDescent="0.25"/>
    <row r="74" s="157" customFormat="1" x14ac:dyDescent="0.25"/>
    <row r="75" s="157" customFormat="1" x14ac:dyDescent="0.25"/>
    <row r="76" s="157" customFormat="1" x14ac:dyDescent="0.25"/>
    <row r="77" s="157" customFormat="1" x14ac:dyDescent="0.25"/>
    <row r="78" s="157" customFormat="1" x14ac:dyDescent="0.25"/>
    <row r="79" s="157" customFormat="1" x14ac:dyDescent="0.25"/>
    <row r="80" s="157" customFormat="1" x14ac:dyDescent="0.25"/>
    <row r="81" s="157" customFormat="1" x14ac:dyDescent="0.25"/>
    <row r="82" s="157" customFormat="1" x14ac:dyDescent="0.25"/>
    <row r="83" s="157" customFormat="1" x14ac:dyDescent="0.25"/>
    <row r="84" s="157" customFormat="1" x14ac:dyDescent="0.25"/>
    <row r="85" s="157" customFormat="1" x14ac:dyDescent="0.25"/>
    <row r="86" s="157" customFormat="1" x14ac:dyDescent="0.25"/>
    <row r="87" s="157" customFormat="1" x14ac:dyDescent="0.25"/>
    <row r="88" s="157" customFormat="1" x14ac:dyDescent="0.25"/>
    <row r="89" s="157" customFormat="1" x14ac:dyDescent="0.25"/>
    <row r="90" s="157" customFormat="1" x14ac:dyDescent="0.25"/>
    <row r="91" s="157" customFormat="1" x14ac:dyDescent="0.25"/>
    <row r="92" s="157" customFormat="1" x14ac:dyDescent="0.25"/>
    <row r="93" s="157" customFormat="1" x14ac:dyDescent="0.25"/>
    <row r="94" s="157" customFormat="1" x14ac:dyDescent="0.25"/>
    <row r="95" s="157" customFormat="1" x14ac:dyDescent="0.25"/>
    <row r="96" s="157" customFormat="1" x14ac:dyDescent="0.25"/>
    <row r="97" s="157" customFormat="1" x14ac:dyDescent="0.25"/>
    <row r="98" s="157" customFormat="1" x14ac:dyDescent="0.25"/>
    <row r="99" s="157" customFormat="1" x14ac:dyDescent="0.25"/>
    <row r="100" s="157" customFormat="1" x14ac:dyDescent="0.25"/>
    <row r="101" s="157" customFormat="1" x14ac:dyDescent="0.25"/>
    <row r="102" s="157" customFormat="1" x14ac:dyDescent="0.25"/>
    <row r="103" s="157" customFormat="1" x14ac:dyDescent="0.25"/>
    <row r="104" s="157" customFormat="1" x14ac:dyDescent="0.25"/>
    <row r="105" s="157" customFormat="1" x14ac:dyDescent="0.25"/>
    <row r="106" s="157" customFormat="1" x14ac:dyDescent="0.25"/>
    <row r="107" s="157" customFormat="1" x14ac:dyDescent="0.25"/>
    <row r="108" s="157" customFormat="1" x14ac:dyDescent="0.25"/>
    <row r="109" s="157" customFormat="1" x14ac:dyDescent="0.25"/>
    <row r="110" s="157" customFormat="1" x14ac:dyDescent="0.25"/>
    <row r="111" s="157" customFormat="1" x14ac:dyDescent="0.25"/>
    <row r="112" s="157" customFormat="1" x14ac:dyDescent="0.25"/>
    <row r="113" s="157" customFormat="1" x14ac:dyDescent="0.25"/>
    <row r="114" s="157" customFormat="1" x14ac:dyDescent="0.25"/>
    <row r="115" s="157" customFormat="1" x14ac:dyDescent="0.25"/>
    <row r="116" s="157" customFormat="1" x14ac:dyDescent="0.25"/>
    <row r="117" s="157" customFormat="1" x14ac:dyDescent="0.25"/>
    <row r="118" s="157" customFormat="1" x14ac:dyDescent="0.25"/>
    <row r="119" s="157" customFormat="1" x14ac:dyDescent="0.25"/>
    <row r="120" s="157" customFormat="1" x14ac:dyDescent="0.25"/>
    <row r="121" s="157" customFormat="1" x14ac:dyDescent="0.25"/>
    <row r="122" s="157" customFormat="1" x14ac:dyDescent="0.25"/>
    <row r="123" s="157" customFormat="1" x14ac:dyDescent="0.25"/>
    <row r="124" s="157" customFormat="1" x14ac:dyDescent="0.25"/>
    <row r="125" s="157" customFormat="1" x14ac:dyDescent="0.25"/>
    <row r="126" s="157" customFormat="1" x14ac:dyDescent="0.25"/>
    <row r="127" s="157" customFormat="1" x14ac:dyDescent="0.25"/>
    <row r="128" s="157" customFormat="1" x14ac:dyDescent="0.25"/>
    <row r="129" s="157" customFormat="1" x14ac:dyDescent="0.25"/>
    <row r="130" s="157" customFormat="1" x14ac:dyDescent="0.25"/>
    <row r="131" s="157" customFormat="1" x14ac:dyDescent="0.25"/>
    <row r="132" s="157" customFormat="1" x14ac:dyDescent="0.25"/>
    <row r="133" s="157" customFormat="1" x14ac:dyDescent="0.25"/>
    <row r="134" s="157" customFormat="1" x14ac:dyDescent="0.25"/>
    <row r="135" s="157" customFormat="1" x14ac:dyDescent="0.25"/>
    <row r="136" s="157" customFormat="1" x14ac:dyDescent="0.25"/>
    <row r="137" s="157" customFormat="1" x14ac:dyDescent="0.25"/>
    <row r="138" s="157" customFormat="1" x14ac:dyDescent="0.25"/>
    <row r="139" s="157" customFormat="1" x14ac:dyDescent="0.25"/>
    <row r="140" s="157" customFormat="1" x14ac:dyDescent="0.25"/>
    <row r="141" s="157" customFormat="1" x14ac:dyDescent="0.25"/>
    <row r="142" s="157" customFormat="1" x14ac:dyDescent="0.25"/>
    <row r="143" s="157" customFormat="1" x14ac:dyDescent="0.25"/>
    <row r="144" s="157" customFormat="1" x14ac:dyDescent="0.25"/>
    <row r="145" s="157" customFormat="1" x14ac:dyDescent="0.25"/>
    <row r="146" s="157" customFormat="1" x14ac:dyDescent="0.25"/>
    <row r="147" s="157" customFormat="1" x14ac:dyDescent="0.25"/>
    <row r="148" s="157" customFormat="1" x14ac:dyDescent="0.25"/>
    <row r="149" s="157" customFormat="1" x14ac:dyDescent="0.25"/>
    <row r="150" s="157" customFormat="1" x14ac:dyDescent="0.25"/>
    <row r="151" s="157" customFormat="1" x14ac:dyDescent="0.25"/>
    <row r="152" s="157" customFormat="1" x14ac:dyDescent="0.25"/>
    <row r="153" s="157" customFormat="1" x14ac:dyDescent="0.25"/>
    <row r="154" s="157" customFormat="1" x14ac:dyDescent="0.25"/>
    <row r="155" s="157" customFormat="1" x14ac:dyDescent="0.25"/>
    <row r="156" s="157" customFormat="1" x14ac:dyDescent="0.25"/>
    <row r="157" s="157" customFormat="1" x14ac:dyDescent="0.25"/>
    <row r="158" s="157" customFormat="1" x14ac:dyDescent="0.25"/>
    <row r="159" s="157" customFormat="1" x14ac:dyDescent="0.25"/>
    <row r="160" s="157" customFormat="1" x14ac:dyDescent="0.25"/>
    <row r="161" s="157" customFormat="1" x14ac:dyDescent="0.25"/>
    <row r="162" s="157" customFormat="1" x14ac:dyDescent="0.25"/>
    <row r="163" s="157" customFormat="1" x14ac:dyDescent="0.25"/>
    <row r="164" s="157" customFormat="1" x14ac:dyDescent="0.25"/>
    <row r="165" s="157" customFormat="1" x14ac:dyDescent="0.25"/>
    <row r="166" s="157" customFormat="1" x14ac:dyDescent="0.25"/>
    <row r="167" s="157" customFormat="1" x14ac:dyDescent="0.25"/>
    <row r="168" s="157" customFormat="1" x14ac:dyDescent="0.25"/>
    <row r="169" s="157" customFormat="1" x14ac:dyDescent="0.25"/>
    <row r="170" s="157" customFormat="1" x14ac:dyDescent="0.25"/>
    <row r="171" s="157" customFormat="1" x14ac:dyDescent="0.25"/>
    <row r="172" s="157" customFormat="1" x14ac:dyDescent="0.25"/>
    <row r="173" s="157" customFormat="1" x14ac:dyDescent="0.25"/>
    <row r="174" s="157" customFormat="1" x14ac:dyDescent="0.25"/>
    <row r="175" s="157" customFormat="1" x14ac:dyDescent="0.25"/>
    <row r="176" s="157" customFormat="1" x14ac:dyDescent="0.25"/>
    <row r="177" s="157" customFormat="1" x14ac:dyDescent="0.25"/>
    <row r="178" s="157" customFormat="1" x14ac:dyDescent="0.25"/>
    <row r="179" s="157" customFormat="1" x14ac:dyDescent="0.25"/>
    <row r="180" s="157" customFormat="1" x14ac:dyDescent="0.25"/>
    <row r="181" s="157" customFormat="1" x14ac:dyDescent="0.25"/>
    <row r="182" s="157" customFormat="1" x14ac:dyDescent="0.25"/>
    <row r="183" s="157" customFormat="1" x14ac:dyDescent="0.25"/>
    <row r="184" s="157" customFormat="1" x14ac:dyDescent="0.25"/>
    <row r="185" s="157" customFormat="1" x14ac:dyDescent="0.25"/>
    <row r="186" s="157" customFormat="1" x14ac:dyDescent="0.25"/>
    <row r="187" s="157" customFormat="1" x14ac:dyDescent="0.25"/>
    <row r="188" s="157" customFormat="1" x14ac:dyDescent="0.25"/>
    <row r="189" s="157" customFormat="1" x14ac:dyDescent="0.25"/>
    <row r="190" s="157" customFormat="1" x14ac:dyDescent="0.25"/>
    <row r="191" s="157" customFormat="1" x14ac:dyDescent="0.25"/>
    <row r="192" s="157" customFormat="1" x14ac:dyDescent="0.25"/>
    <row r="193" s="157" customFormat="1" x14ac:dyDescent="0.25"/>
    <row r="194" s="157" customFormat="1" x14ac:dyDescent="0.25"/>
    <row r="195" s="157" customFormat="1" x14ac:dyDescent="0.25"/>
    <row r="196" s="157" customFormat="1" x14ac:dyDescent="0.25"/>
    <row r="197" s="157" customFormat="1" x14ac:dyDescent="0.25"/>
    <row r="198" s="157" customFormat="1" x14ac:dyDescent="0.25"/>
    <row r="199" s="157" customFormat="1" x14ac:dyDescent="0.25"/>
    <row r="200" s="157" customFormat="1" x14ac:dyDescent="0.25"/>
    <row r="201" s="157" customFormat="1" x14ac:dyDescent="0.25"/>
    <row r="202" s="157" customFormat="1" x14ac:dyDescent="0.25"/>
    <row r="203" s="157" customFormat="1" x14ac:dyDescent="0.25"/>
    <row r="204" s="157" customFormat="1" x14ac:dyDescent="0.25"/>
    <row r="205" s="157" customFormat="1" x14ac:dyDescent="0.25"/>
    <row r="206" s="157" customFormat="1" x14ac:dyDescent="0.25"/>
    <row r="207" s="157" customFormat="1" x14ac:dyDescent="0.25"/>
    <row r="208" s="157" customFormat="1" x14ac:dyDescent="0.25"/>
    <row r="209" s="157" customFormat="1" x14ac:dyDescent="0.25"/>
    <row r="210" s="157" customFormat="1" x14ac:dyDescent="0.25"/>
    <row r="211" s="157" customFormat="1" x14ac:dyDescent="0.25"/>
    <row r="212" s="157" customFormat="1" x14ac:dyDescent="0.25"/>
    <row r="213" s="157" customFormat="1" x14ac:dyDescent="0.25"/>
    <row r="214" s="157" customFormat="1" x14ac:dyDescent="0.25"/>
    <row r="215" s="157" customFormat="1" x14ac:dyDescent="0.25"/>
    <row r="216" s="157" customFormat="1" x14ac:dyDescent="0.25"/>
    <row r="217" s="157" customFormat="1" x14ac:dyDescent="0.25"/>
    <row r="218" s="157" customFormat="1" x14ac:dyDescent="0.25"/>
    <row r="219" s="157" customFormat="1" x14ac:dyDescent="0.25"/>
    <row r="220" s="157" customFormat="1" x14ac:dyDescent="0.25"/>
    <row r="221" s="157" customFormat="1" x14ac:dyDescent="0.25"/>
    <row r="222" s="157" customFormat="1" x14ac:dyDescent="0.25"/>
    <row r="223" s="157" customFormat="1" x14ac:dyDescent="0.25"/>
    <row r="224" s="157" customFormat="1" x14ac:dyDescent="0.25"/>
    <row r="225" s="157" customFormat="1" x14ac:dyDescent="0.25"/>
    <row r="226" s="157" customFormat="1" x14ac:dyDescent="0.25"/>
    <row r="227" s="157" customFormat="1" x14ac:dyDescent="0.25"/>
    <row r="228" s="157" customFormat="1" x14ac:dyDescent="0.25"/>
    <row r="229" s="157" customFormat="1" x14ac:dyDescent="0.25"/>
    <row r="230" s="157" customFormat="1" x14ac:dyDescent="0.25"/>
    <row r="231" s="157" customFormat="1" x14ac:dyDescent="0.25"/>
    <row r="232" s="157" customFormat="1" x14ac:dyDescent="0.25"/>
    <row r="233" s="157" customFormat="1" x14ac:dyDescent="0.25"/>
    <row r="234" s="157" customFormat="1" x14ac:dyDescent="0.25"/>
    <row r="235" s="157" customFormat="1" x14ac:dyDescent="0.25"/>
    <row r="236" s="157" customFormat="1" x14ac:dyDescent="0.25"/>
    <row r="237" s="157" customFormat="1" x14ac:dyDescent="0.25"/>
    <row r="238" s="157" customFormat="1" x14ac:dyDescent="0.25"/>
    <row r="239" s="157" customFormat="1" x14ac:dyDescent="0.25"/>
    <row r="240" s="157" customFormat="1" x14ac:dyDescent="0.25"/>
    <row r="241" s="157" customFormat="1" x14ac:dyDescent="0.25"/>
    <row r="242" s="157" customFormat="1" x14ac:dyDescent="0.25"/>
    <row r="243" s="157" customFormat="1" x14ac:dyDescent="0.25"/>
    <row r="244" s="157" customFormat="1" x14ac:dyDescent="0.25"/>
    <row r="245" s="157" customFormat="1" x14ac:dyDescent="0.25"/>
    <row r="246" s="157" customFormat="1" x14ac:dyDescent="0.25"/>
    <row r="247" s="157" customFormat="1" x14ac:dyDescent="0.25"/>
    <row r="248" s="157" customFormat="1" x14ac:dyDescent="0.25"/>
    <row r="249" s="157" customFormat="1" x14ac:dyDescent="0.25"/>
    <row r="250" s="157" customFormat="1" x14ac:dyDescent="0.25"/>
    <row r="251" s="157" customFormat="1" x14ac:dyDescent="0.25"/>
    <row r="252" s="157" customFormat="1" x14ac:dyDescent="0.25"/>
    <row r="253" s="157" customFormat="1" x14ac:dyDescent="0.25"/>
    <row r="254" s="157" customFormat="1" x14ac:dyDescent="0.25"/>
    <row r="255" s="157" customFormat="1" x14ac:dyDescent="0.25"/>
    <row r="256" s="157" customFormat="1" x14ac:dyDescent="0.25"/>
    <row r="257" s="157" customFormat="1" x14ac:dyDescent="0.25"/>
    <row r="258" s="157" customFormat="1" x14ac:dyDescent="0.25"/>
    <row r="259" s="157" customFormat="1" x14ac:dyDescent="0.25"/>
    <row r="260" s="157" customFormat="1" x14ac:dyDescent="0.25"/>
    <row r="261" s="157" customFormat="1" x14ac:dyDescent="0.25"/>
    <row r="262" s="157" customFormat="1" x14ac:dyDescent="0.25"/>
    <row r="263" s="157" customFormat="1" x14ac:dyDescent="0.25"/>
    <row r="264" s="157" customFormat="1" x14ac:dyDescent="0.25"/>
    <row r="265" s="157" customFormat="1" x14ac:dyDescent="0.25"/>
    <row r="266" s="157" customFormat="1" x14ac:dyDescent="0.25"/>
    <row r="267" s="157" customFormat="1" x14ac:dyDescent="0.25"/>
    <row r="268" s="157" customFormat="1" x14ac:dyDescent="0.25"/>
    <row r="269" s="157" customFormat="1" x14ac:dyDescent="0.25"/>
    <row r="270" s="157" customFormat="1" x14ac:dyDescent="0.25"/>
    <row r="271" s="157" customFormat="1" x14ac:dyDescent="0.25"/>
    <row r="272" s="157" customFormat="1" x14ac:dyDescent="0.25"/>
    <row r="273" s="157" customFormat="1" x14ac:dyDescent="0.25"/>
    <row r="274" s="157" customFormat="1" x14ac:dyDescent="0.25"/>
    <row r="275" s="157" customFormat="1" x14ac:dyDescent="0.25"/>
    <row r="276" s="157" customFormat="1" x14ac:dyDescent="0.25"/>
    <row r="277" s="157" customFormat="1" x14ac:dyDescent="0.25"/>
    <row r="278" s="157" customFormat="1" x14ac:dyDescent="0.25"/>
    <row r="279" s="157" customFormat="1" x14ac:dyDescent="0.25"/>
    <row r="280" s="157" customFormat="1" x14ac:dyDescent="0.25"/>
    <row r="281" s="157" customFormat="1" x14ac:dyDescent="0.25"/>
    <row r="282" s="157" customFormat="1" x14ac:dyDescent="0.25"/>
    <row r="283" s="157" customFormat="1" x14ac:dyDescent="0.25"/>
    <row r="284" s="157" customFormat="1" x14ac:dyDescent="0.25"/>
    <row r="285" s="157" customFormat="1" x14ac:dyDescent="0.25"/>
    <row r="286" s="157" customFormat="1" x14ac:dyDescent="0.25"/>
    <row r="287" s="157" customFormat="1" x14ac:dyDescent="0.25"/>
    <row r="288" s="157" customFormat="1" x14ac:dyDescent="0.25"/>
    <row r="289" s="157" customFormat="1" x14ac:dyDescent="0.25"/>
    <row r="290" s="157" customFormat="1" x14ac:dyDescent="0.25"/>
    <row r="291" s="157" customFormat="1" x14ac:dyDescent="0.25"/>
    <row r="292" s="157" customFormat="1" x14ac:dyDescent="0.25"/>
    <row r="293" s="157" customFormat="1" x14ac:dyDescent="0.25"/>
    <row r="294" s="157" customFormat="1" x14ac:dyDescent="0.25"/>
    <row r="295" s="157" customFormat="1" x14ac:dyDescent="0.25"/>
    <row r="296" s="157" customFormat="1" x14ac:dyDescent="0.25"/>
    <row r="297" s="157" customFormat="1" x14ac:dyDescent="0.25"/>
    <row r="298" s="157" customFormat="1" x14ac:dyDescent="0.25"/>
    <row r="299" s="157" customFormat="1" x14ac:dyDescent="0.25"/>
    <row r="300" s="157" customFormat="1" x14ac:dyDescent="0.25"/>
    <row r="301" s="157" customFormat="1" x14ac:dyDescent="0.25"/>
    <row r="302" s="157" customFormat="1" x14ac:dyDescent="0.25"/>
    <row r="303" s="157" customFormat="1" x14ac:dyDescent="0.25"/>
    <row r="304" s="157" customFormat="1" x14ac:dyDescent="0.25"/>
    <row r="305" s="157" customFormat="1" x14ac:dyDescent="0.25"/>
    <row r="306" s="157" customFormat="1" x14ac:dyDescent="0.25"/>
    <row r="307" s="157" customFormat="1" x14ac:dyDescent="0.25"/>
    <row r="308" s="157" customFormat="1" x14ac:dyDescent="0.25"/>
    <row r="309" s="157" customFormat="1" x14ac:dyDescent="0.25"/>
    <row r="310" s="157" customFormat="1" x14ac:dyDescent="0.25"/>
    <row r="311" s="157" customFormat="1" x14ac:dyDescent="0.25"/>
    <row r="312" s="157" customFormat="1" x14ac:dyDescent="0.25"/>
    <row r="313" s="157" customFormat="1" x14ac:dyDescent="0.25"/>
    <row r="314" s="157" customFormat="1" x14ac:dyDescent="0.25"/>
    <row r="315" s="157" customFormat="1" x14ac:dyDescent="0.25"/>
    <row r="316" s="157" customFormat="1" x14ac:dyDescent="0.25"/>
    <row r="317" s="157" customFormat="1" x14ac:dyDescent="0.25"/>
    <row r="318" s="157" customFormat="1" x14ac:dyDescent="0.25"/>
    <row r="319" s="157" customFormat="1" x14ac:dyDescent="0.25"/>
    <row r="320" s="157" customFormat="1" x14ac:dyDescent="0.25"/>
    <row r="321" s="157" customFormat="1" x14ac:dyDescent="0.25"/>
    <row r="322" s="157" customFormat="1" x14ac:dyDescent="0.25"/>
    <row r="323" s="157" customFormat="1" x14ac:dyDescent="0.25"/>
    <row r="324" s="157" customFormat="1" x14ac:dyDescent="0.25"/>
    <row r="325" s="157" customFormat="1" x14ac:dyDescent="0.25"/>
    <row r="326" s="157" customFormat="1" x14ac:dyDescent="0.25"/>
    <row r="327" s="157" customFormat="1" x14ac:dyDescent="0.25"/>
    <row r="328" s="157" customFormat="1" x14ac:dyDescent="0.25"/>
    <row r="329" s="157" customFormat="1" x14ac:dyDescent="0.25"/>
    <row r="330" s="157" customFormat="1" x14ac:dyDescent="0.25"/>
    <row r="331" s="157" customFormat="1" x14ac:dyDescent="0.25"/>
    <row r="332" s="157" customFormat="1" x14ac:dyDescent="0.25"/>
    <row r="333" s="157" customFormat="1" x14ac:dyDescent="0.25"/>
    <row r="334" s="157" customFormat="1" x14ac:dyDescent="0.25"/>
    <row r="335" s="157" customFormat="1" x14ac:dyDescent="0.25"/>
    <row r="336" s="157" customFormat="1" x14ac:dyDescent="0.25"/>
    <row r="337" s="157" customFormat="1" x14ac:dyDescent="0.25"/>
    <row r="338" s="157" customFormat="1" x14ac:dyDescent="0.25"/>
    <row r="339" s="157" customFormat="1" x14ac:dyDescent="0.25"/>
    <row r="340" s="157" customFormat="1" x14ac:dyDescent="0.25"/>
    <row r="341" s="157" customFormat="1" x14ac:dyDescent="0.25"/>
    <row r="342" s="157" customFormat="1" x14ac:dyDescent="0.25"/>
    <row r="343" s="157" customFormat="1" x14ac:dyDescent="0.25"/>
    <row r="344" s="157" customFormat="1" x14ac:dyDescent="0.25"/>
    <row r="345" s="157" customFormat="1" x14ac:dyDescent="0.25"/>
    <row r="346" s="157" customFormat="1" x14ac:dyDescent="0.25"/>
    <row r="347" s="157" customFormat="1" x14ac:dyDescent="0.25"/>
    <row r="348" s="157" customFormat="1" x14ac:dyDescent="0.25"/>
    <row r="349" s="157" customFormat="1" x14ac:dyDescent="0.25"/>
    <row r="350" s="157" customFormat="1" x14ac:dyDescent="0.25"/>
    <row r="351" s="157" customFormat="1" x14ac:dyDescent="0.25"/>
    <row r="352" s="157" customFormat="1" x14ac:dyDescent="0.25"/>
    <row r="353" s="157" customFormat="1" x14ac:dyDescent="0.25"/>
    <row r="354" s="157" customFormat="1" x14ac:dyDescent="0.25"/>
    <row r="355" s="157" customFormat="1" x14ac:dyDescent="0.25"/>
    <row r="356" s="157" customFormat="1" x14ac:dyDescent="0.25"/>
    <row r="357" s="157" customFormat="1" x14ac:dyDescent="0.25"/>
    <row r="358" s="157" customFormat="1" x14ac:dyDescent="0.25"/>
    <row r="359" s="157" customFormat="1" x14ac:dyDescent="0.25"/>
    <row r="360" s="157" customFormat="1" x14ac:dyDescent="0.25"/>
    <row r="361" s="157" customFormat="1" x14ac:dyDescent="0.25"/>
    <row r="362" s="157" customFormat="1" x14ac:dyDescent="0.25"/>
    <row r="363" s="157" customFormat="1" x14ac:dyDescent="0.25"/>
    <row r="364" s="157" customFormat="1" x14ac:dyDescent="0.25"/>
    <row r="365" s="157" customFormat="1" x14ac:dyDescent="0.25"/>
    <row r="366" s="157" customFormat="1" x14ac:dyDescent="0.25"/>
    <row r="367" s="157" customFormat="1" x14ac:dyDescent="0.25"/>
    <row r="368" s="157" customFormat="1" x14ac:dyDescent="0.25"/>
    <row r="369" s="157" customFormat="1" x14ac:dyDescent="0.25"/>
    <row r="370" s="157" customFormat="1" x14ac:dyDescent="0.25"/>
    <row r="371" s="157" customFormat="1" x14ac:dyDescent="0.25"/>
    <row r="372" s="157" customFormat="1" x14ac:dyDescent="0.25"/>
    <row r="373" s="157" customFormat="1" x14ac:dyDescent="0.25"/>
    <row r="374" s="157" customFormat="1" x14ac:dyDescent="0.25"/>
    <row r="375" s="157" customFormat="1" x14ac:dyDescent="0.25"/>
    <row r="376" s="157" customFormat="1" x14ac:dyDescent="0.25"/>
    <row r="377" s="157" customFormat="1" x14ac:dyDescent="0.25"/>
    <row r="378" s="157" customFormat="1" x14ac:dyDescent="0.25"/>
    <row r="379" s="157" customFormat="1" x14ac:dyDescent="0.25"/>
    <row r="380" s="157" customFormat="1" x14ac:dyDescent="0.25"/>
    <row r="381" s="157" customFormat="1" x14ac:dyDescent="0.25"/>
    <row r="382" s="157" customFormat="1" x14ac:dyDescent="0.25"/>
    <row r="383" s="157" customFormat="1" x14ac:dyDescent="0.25"/>
    <row r="384" s="157" customFormat="1" x14ac:dyDescent="0.25"/>
    <row r="385" s="157" customFormat="1" x14ac:dyDescent="0.25"/>
    <row r="386" s="157" customFormat="1" x14ac:dyDescent="0.25"/>
    <row r="387" s="157" customFormat="1" x14ac:dyDescent="0.25"/>
    <row r="388" s="157" customFormat="1" x14ac:dyDescent="0.25"/>
    <row r="389" s="157" customFormat="1" x14ac:dyDescent="0.25"/>
    <row r="390" s="157" customFormat="1" x14ac:dyDescent="0.25"/>
    <row r="391" s="157" customFormat="1" x14ac:dyDescent="0.25"/>
    <row r="392" s="157" customFormat="1" x14ac:dyDescent="0.25"/>
    <row r="393" s="157" customFormat="1" x14ac:dyDescent="0.25"/>
    <row r="394" s="157" customFormat="1" x14ac:dyDescent="0.25"/>
    <row r="395" s="157" customFormat="1" x14ac:dyDescent="0.25"/>
    <row r="396" s="157" customFormat="1" x14ac:dyDescent="0.25"/>
    <row r="397" s="157" customFormat="1" x14ac:dyDescent="0.25"/>
    <row r="398" s="157" customFormat="1" x14ac:dyDescent="0.25"/>
    <row r="399" s="157" customFormat="1" x14ac:dyDescent="0.25"/>
    <row r="400" s="157" customFormat="1" x14ac:dyDescent="0.25"/>
    <row r="401" s="157" customFormat="1" x14ac:dyDescent="0.25"/>
    <row r="402" s="157" customFormat="1" x14ac:dyDescent="0.25"/>
    <row r="403" s="157" customFormat="1" x14ac:dyDescent="0.25"/>
    <row r="404" s="157" customFormat="1" x14ac:dyDescent="0.25"/>
    <row r="405" s="157" customFormat="1" x14ac:dyDescent="0.25"/>
    <row r="406" s="157" customFormat="1" x14ac:dyDescent="0.25"/>
    <row r="407" s="157" customFormat="1" x14ac:dyDescent="0.25"/>
    <row r="408" s="157" customFormat="1" x14ac:dyDescent="0.25"/>
    <row r="409" s="157" customFormat="1" x14ac:dyDescent="0.25"/>
    <row r="410" s="157" customFormat="1" x14ac:dyDescent="0.25"/>
    <row r="411" s="157" customFormat="1" x14ac:dyDescent="0.25"/>
    <row r="412" s="157" customFormat="1" x14ac:dyDescent="0.25"/>
    <row r="413" s="157" customFormat="1" x14ac:dyDescent="0.25"/>
    <row r="414" s="157" customFormat="1" x14ac:dyDescent="0.25"/>
    <row r="415" s="157" customFormat="1" x14ac:dyDescent="0.25"/>
    <row r="416" s="157" customFormat="1" x14ac:dyDescent="0.25"/>
    <row r="417" s="157" customFormat="1" x14ac:dyDescent="0.25"/>
    <row r="418" s="157" customFormat="1" x14ac:dyDescent="0.25"/>
    <row r="419" s="157" customFormat="1" x14ac:dyDescent="0.25"/>
    <row r="420" s="157" customFormat="1" x14ac:dyDescent="0.25"/>
    <row r="421" s="157" customFormat="1" x14ac:dyDescent="0.25"/>
    <row r="422" s="157" customFormat="1" x14ac:dyDescent="0.25"/>
    <row r="423" s="157" customFormat="1" x14ac:dyDescent="0.25"/>
    <row r="424" s="157" customFormat="1" x14ac:dyDescent="0.25"/>
    <row r="425" s="157" customFormat="1" x14ac:dyDescent="0.25"/>
    <row r="426" s="157" customFormat="1" x14ac:dyDescent="0.25"/>
    <row r="427" s="157" customFormat="1" x14ac:dyDescent="0.25"/>
    <row r="428" s="157" customFormat="1" x14ac:dyDescent="0.25"/>
    <row r="429" s="157" customFormat="1" x14ac:dyDescent="0.25"/>
    <row r="430" s="157" customFormat="1" x14ac:dyDescent="0.25"/>
    <row r="431" s="157" customFormat="1" x14ac:dyDescent="0.25"/>
    <row r="432" s="157" customFormat="1" x14ac:dyDescent="0.25"/>
    <row r="433" s="157" customFormat="1" x14ac:dyDescent="0.25"/>
    <row r="434" s="157" customFormat="1" x14ac:dyDescent="0.25"/>
    <row r="435" s="157" customFormat="1" x14ac:dyDescent="0.25"/>
    <row r="436" s="157" customFormat="1" x14ac:dyDescent="0.25"/>
    <row r="437" s="157" customFormat="1" x14ac:dyDescent="0.25"/>
    <row r="438" s="157" customFormat="1" x14ac:dyDescent="0.25"/>
    <row r="439" s="157" customFormat="1" x14ac:dyDescent="0.25"/>
    <row r="440" s="157" customFormat="1" x14ac:dyDescent="0.25"/>
    <row r="441" s="157" customFormat="1" x14ac:dyDescent="0.25"/>
    <row r="442" s="157" customFormat="1" x14ac:dyDescent="0.25"/>
    <row r="443" s="157" customFormat="1" x14ac:dyDescent="0.25"/>
    <row r="444" s="157" customFormat="1" x14ac:dyDescent="0.25"/>
    <row r="445" s="157" customFormat="1" x14ac:dyDescent="0.25"/>
    <row r="446" s="157" customFormat="1" x14ac:dyDescent="0.25"/>
    <row r="447" s="157" customFormat="1" x14ac:dyDescent="0.25"/>
    <row r="448" s="157" customFormat="1" x14ac:dyDescent="0.25"/>
    <row r="449" s="157" customFormat="1" x14ac:dyDescent="0.25"/>
    <row r="450" s="157" customFormat="1" x14ac:dyDescent="0.25"/>
    <row r="451" s="157" customFormat="1" x14ac:dyDescent="0.25"/>
    <row r="452" s="157" customFormat="1" x14ac:dyDescent="0.25"/>
    <row r="453" s="157" customFormat="1" x14ac:dyDescent="0.25"/>
    <row r="454" s="157" customFormat="1" x14ac:dyDescent="0.25"/>
    <row r="455" s="157" customFormat="1" x14ac:dyDescent="0.25"/>
    <row r="456" s="157" customFormat="1" x14ac:dyDescent="0.25"/>
    <row r="457" s="157" customFormat="1" x14ac:dyDescent="0.25"/>
    <row r="458" s="157" customFormat="1" x14ac:dyDescent="0.25"/>
    <row r="459" s="157" customFormat="1" x14ac:dyDescent="0.25"/>
    <row r="460" s="157" customFormat="1" x14ac:dyDescent="0.25"/>
    <row r="461" s="157" customFormat="1" x14ac:dyDescent="0.25"/>
    <row r="462" s="157" customFormat="1" x14ac:dyDescent="0.25"/>
    <row r="463" s="157" customFormat="1" x14ac:dyDescent="0.25"/>
    <row r="464" s="157" customFormat="1" x14ac:dyDescent="0.25"/>
    <row r="465" s="157" customFormat="1" x14ac:dyDescent="0.25"/>
    <row r="466" s="157" customFormat="1" x14ac:dyDescent="0.25"/>
    <row r="467" s="157" customFormat="1" x14ac:dyDescent="0.25"/>
    <row r="468" s="157" customFormat="1" x14ac:dyDescent="0.25"/>
    <row r="469" s="157" customFormat="1" x14ac:dyDescent="0.25"/>
    <row r="470" s="157" customFormat="1" x14ac:dyDescent="0.25"/>
    <row r="471" s="157" customFormat="1" x14ac:dyDescent="0.25"/>
    <row r="472" s="157" customFormat="1" x14ac:dyDescent="0.25"/>
    <row r="473" s="157" customFormat="1" x14ac:dyDescent="0.25"/>
    <row r="474" s="157" customFormat="1" x14ac:dyDescent="0.25"/>
    <row r="475" s="157" customFormat="1" x14ac:dyDescent="0.25"/>
    <row r="476" s="157" customFormat="1" x14ac:dyDescent="0.25"/>
    <row r="477" s="157" customFormat="1" x14ac:dyDescent="0.25"/>
    <row r="478" s="157" customFormat="1" x14ac:dyDescent="0.25"/>
    <row r="479" s="157" customFormat="1" x14ac:dyDescent="0.25"/>
    <row r="480" s="157" customFormat="1" x14ac:dyDescent="0.25"/>
    <row r="481" s="157" customFormat="1" x14ac:dyDescent="0.25"/>
    <row r="482" s="157" customFormat="1" x14ac:dyDescent="0.25"/>
    <row r="483" s="157" customFormat="1" x14ac:dyDescent="0.25"/>
    <row r="484" s="157" customFormat="1" x14ac:dyDescent="0.25"/>
    <row r="485" s="157" customFormat="1" x14ac:dyDescent="0.25"/>
    <row r="486" s="157" customFormat="1" x14ac:dyDescent="0.25"/>
    <row r="487" s="157" customFormat="1" x14ac:dyDescent="0.25"/>
    <row r="488" s="157" customFormat="1" x14ac:dyDescent="0.25"/>
    <row r="489" s="157" customFormat="1" x14ac:dyDescent="0.25"/>
    <row r="490" s="157" customFormat="1" x14ac:dyDescent="0.25"/>
    <row r="491" s="157" customFormat="1" x14ac:dyDescent="0.25"/>
    <row r="492" s="157" customFormat="1" x14ac:dyDescent="0.25"/>
    <row r="493" s="157" customFormat="1" x14ac:dyDescent="0.25"/>
    <row r="494" s="157" customFormat="1" x14ac:dyDescent="0.25"/>
    <row r="495" s="157" customFormat="1" x14ac:dyDescent="0.25"/>
    <row r="496" s="157" customFormat="1" x14ac:dyDescent="0.25"/>
    <row r="497" s="157" customFormat="1" x14ac:dyDescent="0.25"/>
    <row r="498" s="157" customFormat="1" x14ac:dyDescent="0.25"/>
    <row r="499" s="157" customFormat="1" x14ac:dyDescent="0.25"/>
    <row r="500" s="157" customFormat="1" x14ac:dyDescent="0.25"/>
    <row r="501" s="157" customFormat="1" x14ac:dyDescent="0.25"/>
    <row r="502" s="157" customFormat="1" x14ac:dyDescent="0.25"/>
    <row r="503" s="157" customFormat="1" x14ac:dyDescent="0.25"/>
    <row r="504" s="157" customFormat="1" x14ac:dyDescent="0.25"/>
    <row r="505" s="157" customFormat="1" x14ac:dyDescent="0.25"/>
    <row r="506" s="157" customFormat="1" x14ac:dyDescent="0.25"/>
    <row r="507" s="157" customFormat="1" x14ac:dyDescent="0.25"/>
    <row r="508" s="157" customFormat="1" x14ac:dyDescent="0.25"/>
    <row r="509" s="157" customFormat="1" x14ac:dyDescent="0.25"/>
    <row r="510" s="157" customFormat="1" x14ac:dyDescent="0.25"/>
    <row r="511" s="157" customFormat="1" x14ac:dyDescent="0.25"/>
    <row r="512" s="157" customFormat="1" x14ac:dyDescent="0.25"/>
    <row r="513" s="157" customFormat="1" x14ac:dyDescent="0.25"/>
    <row r="514" s="157" customFormat="1" x14ac:dyDescent="0.25"/>
    <row r="515" s="157" customFormat="1" x14ac:dyDescent="0.25"/>
    <row r="516" s="157" customFormat="1" x14ac:dyDescent="0.25"/>
    <row r="517" s="157" customFormat="1" x14ac:dyDescent="0.25"/>
    <row r="518" s="157" customFormat="1" x14ac:dyDescent="0.25"/>
    <row r="519" s="157" customFormat="1" x14ac:dyDescent="0.25"/>
    <row r="520" s="157" customFormat="1" x14ac:dyDescent="0.25"/>
    <row r="521" s="157" customFormat="1" x14ac:dyDescent="0.25"/>
    <row r="522" s="157" customFormat="1" x14ac:dyDescent="0.25"/>
    <row r="523" s="157" customFormat="1" x14ac:dyDescent="0.25"/>
    <row r="524" s="157" customFormat="1" x14ac:dyDescent="0.25"/>
    <row r="525" s="157" customFormat="1" x14ac:dyDescent="0.25"/>
    <row r="526" s="157" customFormat="1" x14ac:dyDescent="0.25"/>
    <row r="527" s="157" customFormat="1" x14ac:dyDescent="0.25"/>
    <row r="528" s="157" customFormat="1" x14ac:dyDescent="0.25"/>
    <row r="529" s="157" customFormat="1" x14ac:dyDescent="0.25"/>
    <row r="530" s="157" customFormat="1" x14ac:dyDescent="0.25"/>
    <row r="531" s="157" customFormat="1" x14ac:dyDescent="0.25"/>
    <row r="532" s="157" customFormat="1" x14ac:dyDescent="0.25"/>
    <row r="533" s="157" customFormat="1" x14ac:dyDescent="0.25"/>
    <row r="534" s="157" customFormat="1" x14ac:dyDescent="0.25"/>
    <row r="535" s="157" customFormat="1" x14ac:dyDescent="0.25"/>
    <row r="536" s="157" customFormat="1" x14ac:dyDescent="0.25"/>
    <row r="537" s="157" customFormat="1" x14ac:dyDescent="0.25"/>
    <row r="538" s="157" customFormat="1" x14ac:dyDescent="0.25"/>
    <row r="539" s="157" customFormat="1" x14ac:dyDescent="0.25"/>
    <row r="540" s="157" customFormat="1" x14ac:dyDescent="0.25"/>
    <row r="541" s="157" customFormat="1" x14ac:dyDescent="0.25"/>
    <row r="542" s="157" customFormat="1" x14ac:dyDescent="0.25"/>
    <row r="543" s="157" customFormat="1" x14ac:dyDescent="0.25"/>
    <row r="544" s="157" customFormat="1" x14ac:dyDescent="0.25"/>
    <row r="545" s="157" customFormat="1" x14ac:dyDescent="0.25"/>
    <row r="546" s="157" customFormat="1" x14ac:dyDescent="0.25"/>
    <row r="547" s="157" customFormat="1" x14ac:dyDescent="0.25"/>
    <row r="548" s="157" customFormat="1" x14ac:dyDescent="0.25"/>
    <row r="549" s="157" customFormat="1" x14ac:dyDescent="0.25"/>
    <row r="550" s="157" customFormat="1" x14ac:dyDescent="0.25"/>
    <row r="551" s="157" customFormat="1" x14ac:dyDescent="0.25"/>
    <row r="552" s="157" customFormat="1" x14ac:dyDescent="0.25"/>
    <row r="553" s="157" customFormat="1" x14ac:dyDescent="0.25"/>
    <row r="554" s="157" customFormat="1" x14ac:dyDescent="0.25"/>
    <row r="555" s="157" customFormat="1" x14ac:dyDescent="0.25"/>
    <row r="556" s="157" customFormat="1" x14ac:dyDescent="0.25"/>
    <row r="557" s="157" customFormat="1" x14ac:dyDescent="0.25"/>
    <row r="558" s="157" customFormat="1" x14ac:dyDescent="0.25"/>
    <row r="559" s="157" customFormat="1" x14ac:dyDescent="0.25"/>
    <row r="560" s="157" customFormat="1" x14ac:dyDescent="0.25"/>
    <row r="561" s="157" customFormat="1" x14ac:dyDescent="0.25"/>
    <row r="562" s="157" customFormat="1" x14ac:dyDescent="0.25"/>
    <row r="563" s="157" customFormat="1" x14ac:dyDescent="0.25"/>
    <row r="564" s="157" customFormat="1" x14ac:dyDescent="0.25"/>
    <row r="565" s="157" customFormat="1" x14ac:dyDescent="0.25"/>
    <row r="566" s="157" customFormat="1" x14ac:dyDescent="0.25"/>
    <row r="567" s="157" customFormat="1" x14ac:dyDescent="0.25"/>
    <row r="568" s="157" customFormat="1" x14ac:dyDescent="0.25"/>
    <row r="569" s="157" customFormat="1" x14ac:dyDescent="0.25"/>
    <row r="570" s="157" customFormat="1" x14ac:dyDescent="0.25"/>
    <row r="571" s="157" customFormat="1" x14ac:dyDescent="0.25"/>
    <row r="572" s="157" customFormat="1" x14ac:dyDescent="0.25"/>
    <row r="573" s="157" customFormat="1" x14ac:dyDescent="0.25"/>
    <row r="574" s="157" customFormat="1" x14ac:dyDescent="0.25"/>
    <row r="575" s="157" customFormat="1" x14ac:dyDescent="0.25"/>
    <row r="576" s="157" customFormat="1" x14ac:dyDescent="0.25"/>
    <row r="577" s="157" customFormat="1" x14ac:dyDescent="0.25"/>
    <row r="578" s="157" customFormat="1" x14ac:dyDescent="0.25"/>
    <row r="579" s="157" customFormat="1" x14ac:dyDescent="0.25"/>
    <row r="580" s="157" customFormat="1" x14ac:dyDescent="0.25"/>
    <row r="581" s="157" customFormat="1" x14ac:dyDescent="0.25"/>
    <row r="582" s="157" customFormat="1" x14ac:dyDescent="0.25"/>
    <row r="583" s="157" customFormat="1" x14ac:dyDescent="0.25"/>
    <row r="584" s="157" customFormat="1" x14ac:dyDescent="0.25"/>
    <row r="585" s="157" customFormat="1" x14ac:dyDescent="0.25"/>
    <row r="586" s="157" customFormat="1" x14ac:dyDescent="0.25"/>
    <row r="587" s="157" customFormat="1" x14ac:dyDescent="0.25"/>
    <row r="588" s="157" customFormat="1" x14ac:dyDescent="0.25"/>
    <row r="589" s="157" customFormat="1" x14ac:dyDescent="0.25"/>
    <row r="590" s="157" customFormat="1" x14ac:dyDescent="0.25"/>
    <row r="591" s="157" customFormat="1" x14ac:dyDescent="0.25"/>
    <row r="592" s="157" customFormat="1" x14ac:dyDescent="0.25"/>
    <row r="593" s="157" customFormat="1" x14ac:dyDescent="0.25"/>
    <row r="594" s="157" customFormat="1" x14ac:dyDescent="0.25"/>
    <row r="595" s="157" customFormat="1" x14ac:dyDescent="0.25"/>
    <row r="596" s="157" customFormat="1" x14ac:dyDescent="0.25"/>
    <row r="597" s="157" customFormat="1" x14ac:dyDescent="0.25"/>
    <row r="598" s="157" customFormat="1" x14ac:dyDescent="0.25"/>
    <row r="599" s="157" customFormat="1" x14ac:dyDescent="0.25"/>
    <row r="600" s="157" customFormat="1" x14ac:dyDescent="0.25"/>
    <row r="601" s="157" customFormat="1" x14ac:dyDescent="0.25"/>
    <row r="602" s="157" customFormat="1" x14ac:dyDescent="0.25"/>
    <row r="603" s="157" customFormat="1" x14ac:dyDescent="0.25"/>
    <row r="604" s="157" customFormat="1" x14ac:dyDescent="0.25"/>
    <row r="605" s="157" customFormat="1" x14ac:dyDescent="0.25"/>
    <row r="606" s="157" customFormat="1" x14ac:dyDescent="0.25"/>
    <row r="607" s="157" customFormat="1" x14ac:dyDescent="0.25"/>
    <row r="608" s="157" customFormat="1" x14ac:dyDescent="0.25"/>
    <row r="609" s="157" customFormat="1" x14ac:dyDescent="0.25"/>
    <row r="610" s="157" customFormat="1" x14ac:dyDescent="0.25"/>
    <row r="611" s="157" customFormat="1" x14ac:dyDescent="0.25"/>
    <row r="612" s="157" customFormat="1" x14ac:dyDescent="0.25"/>
    <row r="613" s="157" customFormat="1" x14ac:dyDescent="0.25"/>
    <row r="614" s="157" customFormat="1" x14ac:dyDescent="0.25"/>
    <row r="615" s="157" customFormat="1" x14ac:dyDescent="0.25"/>
    <row r="616" s="157" customFormat="1" x14ac:dyDescent="0.25"/>
    <row r="617" s="157" customFormat="1" x14ac:dyDescent="0.25"/>
    <row r="618" s="157" customFormat="1" x14ac:dyDescent="0.25"/>
    <row r="619" s="157" customFormat="1" x14ac:dyDescent="0.25"/>
    <row r="620" s="157" customFormat="1" x14ac:dyDescent="0.25"/>
    <row r="621" s="157" customFormat="1" x14ac:dyDescent="0.25"/>
    <row r="622" s="157" customFormat="1" x14ac:dyDescent="0.25"/>
    <row r="623" s="157" customFormat="1" x14ac:dyDescent="0.25"/>
    <row r="624" s="157" customFormat="1" x14ac:dyDescent="0.25"/>
    <row r="625" s="157" customFormat="1" x14ac:dyDescent="0.25"/>
    <row r="626" s="157" customFormat="1" x14ac:dyDescent="0.25"/>
    <row r="627" s="157" customFormat="1" x14ac:dyDescent="0.25"/>
    <row r="628" s="157" customFormat="1" x14ac:dyDescent="0.25"/>
    <row r="629" s="157" customFormat="1" x14ac:dyDescent="0.25"/>
    <row r="630" s="157" customFormat="1" x14ac:dyDescent="0.25"/>
    <row r="631" s="157" customFormat="1" x14ac:dyDescent="0.25"/>
    <row r="632" s="157" customFormat="1" x14ac:dyDescent="0.25"/>
    <row r="633" s="157" customFormat="1" x14ac:dyDescent="0.25"/>
    <row r="634" s="157" customFormat="1" x14ac:dyDescent="0.25"/>
    <row r="635" s="157" customFormat="1" x14ac:dyDescent="0.25"/>
    <row r="636" s="157" customFormat="1" x14ac:dyDescent="0.25"/>
    <row r="637" s="157" customFormat="1" x14ac:dyDescent="0.25"/>
    <row r="638" s="157" customFormat="1" x14ac:dyDescent="0.25"/>
    <row r="639" s="157" customFormat="1" x14ac:dyDescent="0.25"/>
    <row r="640" s="157" customFormat="1" x14ac:dyDescent="0.25"/>
    <row r="641" s="157" customFormat="1" x14ac:dyDescent="0.25"/>
    <row r="642" s="157" customFormat="1" x14ac:dyDescent="0.25"/>
    <row r="643" s="157" customFormat="1" x14ac:dyDescent="0.25"/>
    <row r="644" s="157" customFormat="1" x14ac:dyDescent="0.25"/>
    <row r="645" s="157" customFormat="1" x14ac:dyDescent="0.25"/>
    <row r="646" s="157" customFormat="1" x14ac:dyDescent="0.25"/>
    <row r="647" s="157" customFormat="1" x14ac:dyDescent="0.25"/>
    <row r="648" s="157" customFormat="1" x14ac:dyDescent="0.25"/>
    <row r="649" s="157" customFormat="1" x14ac:dyDescent="0.25"/>
    <row r="650" s="157" customFormat="1" x14ac:dyDescent="0.25"/>
    <row r="651" s="157" customFormat="1" x14ac:dyDescent="0.25"/>
    <row r="652" s="157" customFormat="1" x14ac:dyDescent="0.25"/>
    <row r="653" s="157" customFormat="1" x14ac:dyDescent="0.25"/>
    <row r="654" s="157" customFormat="1" x14ac:dyDescent="0.25"/>
    <row r="655" s="157" customFormat="1" x14ac:dyDescent="0.25"/>
    <row r="656" s="157" customFormat="1" x14ac:dyDescent="0.25"/>
    <row r="657" s="157" customFormat="1" x14ac:dyDescent="0.25"/>
    <row r="658" s="157" customFormat="1" x14ac:dyDescent="0.25"/>
    <row r="659" s="157" customFormat="1" x14ac:dyDescent="0.25"/>
    <row r="660" s="157" customFormat="1" x14ac:dyDescent="0.25"/>
    <row r="661" s="157" customFormat="1" x14ac:dyDescent="0.25"/>
    <row r="662" s="157" customFormat="1" x14ac:dyDescent="0.25"/>
    <row r="663" s="157" customFormat="1" x14ac:dyDescent="0.25"/>
    <row r="664" s="157" customFormat="1" x14ac:dyDescent="0.25"/>
    <row r="665" s="157" customFormat="1" x14ac:dyDescent="0.25"/>
    <row r="666" s="157" customFormat="1" x14ac:dyDescent="0.25"/>
    <row r="667" s="157" customFormat="1" x14ac:dyDescent="0.25"/>
    <row r="668" s="157" customFormat="1" x14ac:dyDescent="0.25"/>
    <row r="669" s="157" customFormat="1" x14ac:dyDescent="0.25"/>
    <row r="670" s="157" customFormat="1" x14ac:dyDescent="0.25"/>
    <row r="671" s="157" customFormat="1" x14ac:dyDescent="0.25"/>
    <row r="672" s="157" customFormat="1" x14ac:dyDescent="0.25"/>
    <row r="673" s="157" customFormat="1" x14ac:dyDescent="0.25"/>
    <row r="674" s="157" customFormat="1" x14ac:dyDescent="0.25"/>
    <row r="675" s="157" customFormat="1" x14ac:dyDescent="0.25"/>
    <row r="676" s="157" customFormat="1" x14ac:dyDescent="0.25"/>
    <row r="677" s="157" customFormat="1" x14ac:dyDescent="0.25"/>
    <row r="678" s="157" customFormat="1" x14ac:dyDescent="0.25"/>
    <row r="679" s="157" customFormat="1" x14ac:dyDescent="0.25"/>
    <row r="680" s="157" customFormat="1" x14ac:dyDescent="0.25"/>
    <row r="681" s="157" customFormat="1" x14ac:dyDescent="0.25"/>
    <row r="682" s="157" customFormat="1" x14ac:dyDescent="0.25"/>
    <row r="683" s="157" customFormat="1" x14ac:dyDescent="0.25"/>
    <row r="684" s="157" customFormat="1" x14ac:dyDescent="0.25"/>
    <row r="685" s="157" customFormat="1" x14ac:dyDescent="0.25"/>
    <row r="686" s="157" customFormat="1" x14ac:dyDescent="0.25"/>
    <row r="687" s="157" customFormat="1" x14ac:dyDescent="0.25"/>
    <row r="688" s="157" customFormat="1" x14ac:dyDescent="0.25"/>
    <row r="689" s="157" customFormat="1" x14ac:dyDescent="0.25"/>
    <row r="690" s="157" customFormat="1" x14ac:dyDescent="0.25"/>
    <row r="691" s="157" customFormat="1" x14ac:dyDescent="0.25"/>
    <row r="692" s="157" customFormat="1" x14ac:dyDescent="0.25"/>
    <row r="693" s="157" customFormat="1" x14ac:dyDescent="0.25"/>
    <row r="694" s="157" customFormat="1" x14ac:dyDescent="0.25"/>
    <row r="695" s="157" customFormat="1" x14ac:dyDescent="0.25"/>
    <row r="696" s="157" customFormat="1" x14ac:dyDescent="0.25"/>
    <row r="697" s="157" customFormat="1" x14ac:dyDescent="0.25"/>
    <row r="698" s="157" customFormat="1" x14ac:dyDescent="0.25"/>
    <row r="699" s="157" customFormat="1" x14ac:dyDescent="0.25"/>
    <row r="700" s="157" customFormat="1" x14ac:dyDescent="0.25"/>
    <row r="701" s="157" customFormat="1" x14ac:dyDescent="0.25"/>
    <row r="702" s="157" customFormat="1" x14ac:dyDescent="0.25"/>
    <row r="703" s="157" customFormat="1" x14ac:dyDescent="0.25"/>
    <row r="704" s="157" customFormat="1" x14ac:dyDescent="0.25"/>
    <row r="705" s="157" customFormat="1" x14ac:dyDescent="0.25"/>
    <row r="706" s="157" customFormat="1" x14ac:dyDescent="0.25"/>
    <row r="707" s="157" customFormat="1" x14ac:dyDescent="0.25"/>
    <row r="708" s="157" customFormat="1" x14ac:dyDescent="0.25"/>
    <row r="709" s="157" customFormat="1" x14ac:dyDescent="0.25"/>
    <row r="710" s="157" customFormat="1" x14ac:dyDescent="0.25"/>
    <row r="711" s="157" customFormat="1" x14ac:dyDescent="0.25"/>
    <row r="712" s="157" customFormat="1" x14ac:dyDescent="0.25"/>
    <row r="713" s="157" customFormat="1" x14ac:dyDescent="0.25"/>
    <row r="714" s="157" customFormat="1" x14ac:dyDescent="0.25"/>
    <row r="715" s="157" customFormat="1" x14ac:dyDescent="0.25"/>
    <row r="716" s="157" customFormat="1" x14ac:dyDescent="0.25"/>
    <row r="717" s="157" customFormat="1" x14ac:dyDescent="0.25"/>
    <row r="718" s="157" customFormat="1" x14ac:dyDescent="0.25"/>
    <row r="719" s="157" customFormat="1" x14ac:dyDescent="0.25"/>
    <row r="720" s="157" customFormat="1" x14ac:dyDescent="0.25"/>
    <row r="721" s="157" customFormat="1" x14ac:dyDescent="0.25"/>
    <row r="722" s="157" customFormat="1" x14ac:dyDescent="0.25"/>
    <row r="723" s="157" customFormat="1" x14ac:dyDescent="0.25"/>
    <row r="724" s="157" customFormat="1" x14ac:dyDescent="0.25"/>
    <row r="725" s="157" customFormat="1" x14ac:dyDescent="0.25"/>
    <row r="726" s="157" customFormat="1" x14ac:dyDescent="0.25"/>
    <row r="727" s="157" customFormat="1" x14ac:dyDescent="0.25"/>
    <row r="728" s="157" customFormat="1" x14ac:dyDescent="0.25"/>
    <row r="729" s="157" customFormat="1" x14ac:dyDescent="0.25"/>
    <row r="730" s="157" customFormat="1" x14ac:dyDescent="0.25"/>
    <row r="731" s="157" customFormat="1" x14ac:dyDescent="0.25"/>
    <row r="732" s="157" customFormat="1" x14ac:dyDescent="0.25"/>
    <row r="733" s="157" customFormat="1" x14ac:dyDescent="0.25"/>
    <row r="734" s="157" customFormat="1" x14ac:dyDescent="0.25"/>
    <row r="735" s="157" customFormat="1" x14ac:dyDescent="0.25"/>
    <row r="736" s="157" customFormat="1" x14ac:dyDescent="0.25"/>
    <row r="737" s="157" customFormat="1" x14ac:dyDescent="0.25"/>
    <row r="738" s="157" customFormat="1" x14ac:dyDescent="0.25"/>
    <row r="739" s="157" customFormat="1" x14ac:dyDescent="0.25"/>
    <row r="740" s="157" customFormat="1" x14ac:dyDescent="0.25"/>
    <row r="741" s="157" customFormat="1" x14ac:dyDescent="0.25"/>
    <row r="742" s="157" customFormat="1" x14ac:dyDescent="0.25"/>
    <row r="743" s="157" customFormat="1" x14ac:dyDescent="0.25"/>
    <row r="744" s="157" customFormat="1" x14ac:dyDescent="0.25"/>
    <row r="745" s="157" customFormat="1" x14ac:dyDescent="0.25"/>
    <row r="746" s="157" customFormat="1" x14ac:dyDescent="0.25"/>
    <row r="747" s="157" customFormat="1" x14ac:dyDescent="0.25"/>
    <row r="748" s="157" customFormat="1" x14ac:dyDescent="0.25"/>
    <row r="749" s="157" customFormat="1" x14ac:dyDescent="0.25"/>
    <row r="750" s="157" customFormat="1" x14ac:dyDescent="0.25"/>
    <row r="751" s="157" customFormat="1" x14ac:dyDescent="0.25"/>
    <row r="752" s="157" customFormat="1" x14ac:dyDescent="0.25"/>
    <row r="753" s="157" customFormat="1" x14ac:dyDescent="0.25"/>
    <row r="754" s="157" customFormat="1" x14ac:dyDescent="0.25"/>
    <row r="755" s="157" customFormat="1" x14ac:dyDescent="0.25"/>
    <row r="756" s="157" customFormat="1" x14ac:dyDescent="0.25"/>
    <row r="757" s="157" customFormat="1" x14ac:dyDescent="0.25"/>
    <row r="758" s="157" customFormat="1" x14ac:dyDescent="0.25"/>
    <row r="759" s="157" customFormat="1" x14ac:dyDescent="0.25"/>
    <row r="760" s="157" customFormat="1" x14ac:dyDescent="0.25"/>
    <row r="761" s="157" customFormat="1" x14ac:dyDescent="0.25"/>
    <row r="762" s="157" customFormat="1" x14ac:dyDescent="0.25"/>
    <row r="763" s="157" customFormat="1" x14ac:dyDescent="0.25"/>
    <row r="764" s="157" customFormat="1" x14ac:dyDescent="0.25"/>
    <row r="765" s="157" customFormat="1" x14ac:dyDescent="0.25"/>
    <row r="766" s="157" customFormat="1" x14ac:dyDescent="0.25"/>
    <row r="767" s="157" customFormat="1" x14ac:dyDescent="0.25"/>
    <row r="768" s="157" customFormat="1" x14ac:dyDescent="0.25"/>
    <row r="769" s="157" customFormat="1" x14ac:dyDescent="0.25"/>
    <row r="770" s="157" customFormat="1" x14ac:dyDescent="0.25"/>
    <row r="771" s="157" customFormat="1" x14ac:dyDescent="0.25"/>
    <row r="772" s="157" customFormat="1" x14ac:dyDescent="0.25"/>
    <row r="773" s="157" customFormat="1" x14ac:dyDescent="0.25"/>
    <row r="774" s="157" customFormat="1" x14ac:dyDescent="0.25"/>
    <row r="775" s="157" customFormat="1" x14ac:dyDescent="0.25"/>
    <row r="776" s="157" customFormat="1" x14ac:dyDescent="0.25"/>
    <row r="777" s="157" customFormat="1" x14ac:dyDescent="0.25"/>
    <row r="778" s="157" customFormat="1" x14ac:dyDescent="0.25"/>
    <row r="779" s="157" customFormat="1" x14ac:dyDescent="0.25"/>
    <row r="780" s="157" customFormat="1" x14ac:dyDescent="0.25"/>
    <row r="781" s="157" customFormat="1" x14ac:dyDescent="0.25"/>
    <row r="782" s="157" customFormat="1" x14ac:dyDescent="0.25"/>
    <row r="783" s="157" customFormat="1" x14ac:dyDescent="0.25"/>
    <row r="784" s="157" customFormat="1" x14ac:dyDescent="0.25"/>
    <row r="785" s="157" customFormat="1" x14ac:dyDescent="0.25"/>
    <row r="786" s="157" customFormat="1" x14ac:dyDescent="0.25"/>
    <row r="787" s="157" customFormat="1" x14ac:dyDescent="0.25"/>
    <row r="788" s="157" customFormat="1" x14ac:dyDescent="0.25"/>
    <row r="789" s="157" customFormat="1" x14ac:dyDescent="0.25"/>
    <row r="790" s="157" customFormat="1" x14ac:dyDescent="0.25"/>
    <row r="791" s="157" customFormat="1" x14ac:dyDescent="0.25"/>
    <row r="792" s="157" customFormat="1" x14ac:dyDescent="0.25"/>
    <row r="793" s="157" customFormat="1" x14ac:dyDescent="0.25"/>
    <row r="794" s="157" customFormat="1" x14ac:dyDescent="0.25"/>
    <row r="795" s="157" customFormat="1" x14ac:dyDescent="0.25"/>
    <row r="796" s="157" customFormat="1" x14ac:dyDescent="0.25"/>
    <row r="797" s="157" customFormat="1" x14ac:dyDescent="0.25"/>
    <row r="798" s="157" customFormat="1" x14ac:dyDescent="0.25"/>
    <row r="799" s="157" customFormat="1" x14ac:dyDescent="0.25"/>
    <row r="800" s="157" customFormat="1" x14ac:dyDescent="0.25"/>
    <row r="801" s="157" customFormat="1" x14ac:dyDescent="0.25"/>
    <row r="802" s="157" customFormat="1" x14ac:dyDescent="0.25"/>
    <row r="803" s="157" customFormat="1" x14ac:dyDescent="0.25"/>
    <row r="804" s="157" customFormat="1" x14ac:dyDescent="0.25"/>
    <row r="805" s="157" customFormat="1" x14ac:dyDescent="0.25"/>
    <row r="806" s="157" customFormat="1" x14ac:dyDescent="0.25"/>
    <row r="807" s="157" customFormat="1" x14ac:dyDescent="0.25"/>
    <row r="808" s="157" customFormat="1" x14ac:dyDescent="0.25"/>
    <row r="809" s="157" customFormat="1" x14ac:dyDescent="0.25"/>
    <row r="810" s="157" customFormat="1" x14ac:dyDescent="0.25"/>
    <row r="811" s="157" customFormat="1" x14ac:dyDescent="0.25"/>
    <row r="812" s="157" customFormat="1" x14ac:dyDescent="0.25"/>
    <row r="813" s="157" customFormat="1" x14ac:dyDescent="0.25"/>
    <row r="814" s="157" customFormat="1" x14ac:dyDescent="0.25"/>
    <row r="815" s="157" customFormat="1" x14ac:dyDescent="0.25"/>
    <row r="816" s="157" customFormat="1" x14ac:dyDescent="0.25"/>
    <row r="817" s="157" customFormat="1" x14ac:dyDescent="0.25"/>
    <row r="818" s="157" customFormat="1" x14ac:dyDescent="0.25"/>
    <row r="819" s="157" customFormat="1" x14ac:dyDescent="0.25"/>
    <row r="820" s="157" customFormat="1" x14ac:dyDescent="0.25"/>
    <row r="821" s="157" customFormat="1" x14ac:dyDescent="0.25"/>
    <row r="822" s="157" customFormat="1" x14ac:dyDescent="0.25"/>
    <row r="823" s="157" customFormat="1" x14ac:dyDescent="0.25"/>
    <row r="824" s="157" customFormat="1" x14ac:dyDescent="0.25"/>
    <row r="825" s="157" customFormat="1" x14ac:dyDescent="0.25"/>
    <row r="826" s="157" customFormat="1" x14ac:dyDescent="0.25"/>
    <row r="827" s="157" customFormat="1" x14ac:dyDescent="0.25"/>
    <row r="828" s="157" customFormat="1" x14ac:dyDescent="0.25"/>
    <row r="829" s="157" customFormat="1" x14ac:dyDescent="0.25"/>
    <row r="830" s="157" customFormat="1" x14ac:dyDescent="0.25"/>
    <row r="831" s="157" customFormat="1" x14ac:dyDescent="0.25"/>
    <row r="832" s="157" customFormat="1" x14ac:dyDescent="0.25"/>
    <row r="833" spans="3:7" s="157" customFormat="1" x14ac:dyDescent="0.25"/>
    <row r="834" spans="3:7" s="157" customFormat="1" x14ac:dyDescent="0.25">
      <c r="C834" s="2"/>
      <c r="D834" s="2"/>
      <c r="E834" s="2"/>
      <c r="F834" s="2"/>
      <c r="G834" s="2"/>
    </row>
  </sheetData>
  <sheetProtection algorithmName="SHA-512" hashValue="ypK7OSBHHfMYGpdy//tN4cZ20ALqurfcpVFvl3wiPgny/qltF4CDXJN9tT7LbMHuNyhRd9QyjsMmHR4/7WHCFA==" saltValue="OfLPakZKboOnmQr5pgcMTA==" spinCount="100000" sheet="1" selectLockedCells="1"/>
  <mergeCells count="3">
    <mergeCell ref="B3:C3"/>
    <mergeCell ref="D3:I4"/>
    <mergeCell ref="B2:V2"/>
  </mergeCells>
  <dataValidations disablePrompts="1" count="3">
    <dataValidation type="list" allowBlank="1" showInputMessage="1" showErrorMessage="1" sqref="H8:H15" xr:uid="{00000000-0002-0000-0500-000000000000}">
      <formula1>$C$28:$C$29</formula1>
    </dataValidation>
    <dataValidation type="list" allowBlank="1" showInputMessage="1" showErrorMessage="1" sqref="D9:D15" xr:uid="{00000000-0002-0000-0500-000001000000}">
      <formula1>$C$38</formula1>
    </dataValidation>
    <dataValidation type="list" allowBlank="1" showInputMessage="1" showErrorMessage="1" sqref="D8" xr:uid="{1CB2B659-F805-4349-BBED-B00AB050AE48}">
      <formula1>$C$38:$C$39</formula1>
    </dataValidation>
  </dataValidations>
  <hyperlinks>
    <hyperlink ref="B3" location="'Calculator Index'!A1" display="Return to Index" xr:uid="{00000000-0004-0000-0500-000000000000}"/>
    <hyperlink ref="B3:C3" location="'Project Summary'!A1" display="Return to Index" xr:uid="{00000000-0004-0000-0500-000001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J756"/>
  <sheetViews>
    <sheetView workbookViewId="0">
      <selection activeCell="B3" sqref="B3:C3"/>
    </sheetView>
  </sheetViews>
  <sheetFormatPr defaultColWidth="9.140625" defaultRowHeight="15" x14ac:dyDescent="0.25"/>
  <cols>
    <col min="1" max="1" width="3.7109375" style="2" customWidth="1"/>
    <col min="2" max="2" width="5.7109375" style="2" customWidth="1"/>
    <col min="3" max="3" width="32.85546875" style="2" customWidth="1"/>
    <col min="4" max="5" width="21.7109375" style="2" customWidth="1"/>
    <col min="6" max="6" width="38.85546875" style="2" customWidth="1"/>
    <col min="7" max="7" width="17.85546875" style="2" customWidth="1"/>
    <col min="8" max="8" width="18.28515625" style="2" customWidth="1"/>
    <col min="9" max="9" width="17.42578125" style="2" customWidth="1"/>
    <col min="10" max="10" width="18.5703125" style="2" customWidth="1"/>
    <col min="11" max="11" width="23.42578125" style="2" customWidth="1"/>
    <col min="12" max="13" width="17.42578125" style="2" customWidth="1"/>
    <col min="14" max="14" width="20" style="2" customWidth="1"/>
    <col min="15" max="15" width="18" style="2" customWidth="1"/>
    <col min="16" max="16" width="20.7109375" style="2" customWidth="1"/>
    <col min="17" max="17" width="19.7109375" style="2" customWidth="1"/>
    <col min="18" max="18" width="16.85546875" style="2" bestFit="1" customWidth="1"/>
    <col min="19" max="19" width="16.85546875" style="2" customWidth="1"/>
    <col min="20" max="20" width="16.7109375" style="2" hidden="1" customWidth="1"/>
    <col min="21" max="21" width="19.28515625" style="2" hidden="1" customWidth="1"/>
    <col min="22" max="22" width="24.7109375" style="2" hidden="1" customWidth="1"/>
    <col min="23" max="23" width="12.42578125" style="2" hidden="1" customWidth="1"/>
    <col min="24" max="24" width="9.42578125" style="2" hidden="1" customWidth="1"/>
    <col min="25" max="25" width="9.5703125" style="2" hidden="1" customWidth="1"/>
    <col min="26" max="26" width="10.140625" style="2" hidden="1" customWidth="1"/>
    <col min="27" max="30" width="15" style="2" hidden="1" customWidth="1"/>
    <col min="31" max="31" width="17.42578125" style="2" hidden="1" customWidth="1"/>
    <col min="32" max="32" width="13.42578125" style="2" hidden="1" customWidth="1"/>
    <col min="33" max="33" width="12.5703125" style="2" hidden="1" customWidth="1"/>
    <col min="34" max="35" width="16.140625" style="2" hidden="1" customWidth="1"/>
    <col min="36" max="36" width="15.85546875" style="2" customWidth="1"/>
    <col min="37" max="37" width="15.140625" style="2" customWidth="1"/>
    <col min="38" max="38" width="20.5703125" style="2" customWidth="1"/>
    <col min="39" max="41" width="20.5703125" style="2" hidden="1" customWidth="1"/>
    <col min="42" max="42" width="9.140625" style="2" hidden="1" customWidth="1"/>
    <col min="43" max="43" width="8" style="2" hidden="1" customWidth="1"/>
    <col min="44" max="45" width="9.140625" style="157"/>
    <col min="46" max="46" width="0" style="157" hidden="1" customWidth="1"/>
    <col min="47" max="216" width="9.140625" style="157"/>
    <col min="217" max="16384" width="9.140625" style="2"/>
  </cols>
  <sheetData>
    <row r="1" spans="1:217" customFormat="1" ht="19.5" customHeight="1" x14ac:dyDescent="0.25">
      <c r="A1" s="155"/>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2"/>
      <c r="AN1" s="2"/>
      <c r="AO1" s="2"/>
      <c r="AP1" s="30" t="s">
        <v>157</v>
      </c>
      <c r="AQ1" s="155"/>
      <c r="AR1" s="155"/>
      <c r="AS1" s="90"/>
      <c r="AT1" s="30" t="s">
        <v>80</v>
      </c>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row>
    <row r="2" spans="1:217" customFormat="1" ht="26.25" customHeight="1" x14ac:dyDescent="0.25">
      <c r="A2" s="155"/>
      <c r="B2" s="341" t="s">
        <v>158</v>
      </c>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155"/>
      <c r="AM2" s="29"/>
      <c r="AN2" s="29"/>
      <c r="AO2" s="29"/>
      <c r="AP2" s="155"/>
      <c r="AQ2" s="155"/>
      <c r="AR2" s="155"/>
      <c r="AS2" s="90"/>
      <c r="AT2" s="29"/>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row>
    <row r="3" spans="1:217" customFormat="1" ht="29.25" customHeight="1" x14ac:dyDescent="0.25">
      <c r="A3" s="155"/>
      <c r="B3" s="338" t="s">
        <v>83</v>
      </c>
      <c r="C3" s="338"/>
      <c r="D3" s="343" t="s">
        <v>159</v>
      </c>
      <c r="E3" s="343"/>
      <c r="F3" s="343"/>
      <c r="G3" s="343"/>
      <c r="H3" s="343"/>
      <c r="I3" s="343"/>
      <c r="J3" s="155"/>
      <c r="K3" s="155"/>
      <c r="L3" s="155"/>
      <c r="M3" s="155"/>
      <c r="N3" s="155"/>
      <c r="O3" s="155"/>
      <c r="P3" s="155"/>
      <c r="Q3" s="155"/>
      <c r="R3" s="155"/>
      <c r="S3" s="155"/>
      <c r="T3" s="155"/>
      <c r="U3" s="155"/>
      <c r="V3" s="155"/>
      <c r="W3" s="29"/>
      <c r="X3" s="29"/>
      <c r="Y3" s="29"/>
      <c r="Z3" s="29"/>
      <c r="AA3" s="29"/>
      <c r="AB3" s="29"/>
      <c r="AC3" s="29"/>
      <c r="AD3" s="29"/>
      <c r="AE3" s="29"/>
      <c r="AF3" s="29"/>
      <c r="AG3" s="29"/>
      <c r="AH3" s="29"/>
      <c r="AI3" s="29"/>
      <c r="AJ3" s="155"/>
      <c r="AK3" s="155"/>
      <c r="AL3" s="155"/>
      <c r="AM3" s="29"/>
      <c r="AN3" s="29"/>
      <c r="AO3" s="29"/>
      <c r="AP3" s="155"/>
      <c r="AQ3" s="155"/>
      <c r="AR3" s="155"/>
      <c r="AS3" s="90"/>
      <c r="AT3" s="29"/>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row>
    <row r="4" spans="1:217" customFormat="1" ht="78" customHeight="1" x14ac:dyDescent="0.25">
      <c r="A4" s="155"/>
      <c r="B4" s="28"/>
      <c r="C4" s="28"/>
      <c r="D4" s="343"/>
      <c r="E4" s="343"/>
      <c r="F4" s="343"/>
      <c r="G4" s="343"/>
      <c r="H4" s="343"/>
      <c r="I4" s="343"/>
      <c r="J4" s="155"/>
      <c r="K4" s="155"/>
      <c r="L4" s="155"/>
      <c r="M4" s="155"/>
      <c r="N4" s="155"/>
      <c r="O4" s="155"/>
      <c r="P4" s="155"/>
      <c r="Q4" s="155"/>
      <c r="R4" s="155"/>
      <c r="S4" s="155"/>
      <c r="T4" s="29"/>
      <c r="U4" s="29"/>
      <c r="V4" s="29"/>
      <c r="W4" s="29"/>
      <c r="X4" s="29"/>
      <c r="Y4" s="29"/>
      <c r="Z4" s="29"/>
      <c r="AA4" s="29"/>
      <c r="AB4" s="29"/>
      <c r="AC4" s="29"/>
      <c r="AD4" s="29"/>
      <c r="AE4" s="29"/>
      <c r="AF4" s="29"/>
      <c r="AG4" s="29"/>
      <c r="AH4" s="29"/>
      <c r="AI4" s="29"/>
      <c r="AJ4" s="155"/>
      <c r="AK4" s="155"/>
      <c r="AL4" s="155"/>
      <c r="AM4" s="29"/>
      <c r="AN4" s="29"/>
      <c r="AO4" s="29"/>
      <c r="AP4" s="90"/>
      <c r="AQ4" s="90"/>
      <c r="AR4" s="155"/>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row>
    <row r="5" spans="1:217" customFormat="1" ht="9" customHeight="1" x14ac:dyDescent="0.25">
      <c r="A5" s="155"/>
      <c r="B5" s="155"/>
      <c r="C5" s="155"/>
      <c r="D5" s="155"/>
      <c r="E5" s="155"/>
      <c r="F5" s="155"/>
      <c r="G5" s="155"/>
      <c r="H5" s="155"/>
      <c r="I5" s="155"/>
      <c r="J5" s="155"/>
      <c r="K5" s="155"/>
      <c r="L5" s="155"/>
      <c r="M5" s="155"/>
      <c r="N5" s="155"/>
      <c r="O5" s="155"/>
      <c r="P5" s="155"/>
      <c r="Q5" s="155"/>
      <c r="R5" s="155"/>
      <c r="S5" s="155"/>
      <c r="T5" s="29"/>
      <c r="U5" s="29"/>
      <c r="V5" s="29"/>
      <c r="W5" s="29"/>
      <c r="X5" s="29"/>
      <c r="Y5" s="29"/>
      <c r="Z5" s="29"/>
      <c r="AA5" s="29"/>
      <c r="AB5" s="29"/>
      <c r="AC5" s="29"/>
      <c r="AD5" s="29"/>
      <c r="AE5" s="29"/>
      <c r="AF5" s="29"/>
      <c r="AG5" s="29"/>
      <c r="AH5" s="29"/>
      <c r="AI5" s="29"/>
      <c r="AJ5" s="155"/>
      <c r="AK5" s="155"/>
      <c r="AL5" s="155"/>
      <c r="AM5" s="29"/>
      <c r="AN5" s="29"/>
      <c r="AO5" s="29"/>
      <c r="AP5" s="90"/>
      <c r="AQ5" s="90"/>
      <c r="AR5" s="155"/>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row>
    <row r="6" spans="1:217" customFormat="1" ht="15" customHeight="1" x14ac:dyDescent="0.25">
      <c r="A6" s="155"/>
      <c r="B6" s="28"/>
      <c r="C6" s="28"/>
      <c r="D6" s="28"/>
      <c r="E6" s="28"/>
      <c r="F6" s="28"/>
      <c r="G6" s="28"/>
      <c r="H6" s="345" t="s">
        <v>160</v>
      </c>
      <c r="I6" s="345"/>
      <c r="J6" s="345"/>
      <c r="K6" s="345"/>
      <c r="L6" s="346" t="s">
        <v>161</v>
      </c>
      <c r="M6" s="347"/>
      <c r="N6" s="347"/>
      <c r="O6" s="347"/>
      <c r="P6" s="347"/>
      <c r="Q6" s="347"/>
      <c r="R6" s="348"/>
      <c r="S6" s="218"/>
      <c r="T6" s="29"/>
      <c r="U6" s="29"/>
      <c r="V6" s="29"/>
      <c r="W6" s="29"/>
      <c r="X6" s="29"/>
      <c r="Y6" s="29"/>
      <c r="Z6" s="29"/>
      <c r="AA6" s="29"/>
      <c r="AB6" s="29"/>
      <c r="AC6" s="29"/>
      <c r="AD6" s="29"/>
      <c r="AE6" s="29"/>
      <c r="AF6" s="29"/>
      <c r="AG6" s="29"/>
      <c r="AH6" s="29"/>
      <c r="AI6" s="29"/>
      <c r="AJ6" s="155"/>
      <c r="AK6" s="155"/>
      <c r="AL6" s="155"/>
      <c r="AM6" s="29"/>
      <c r="AN6" s="29"/>
      <c r="AO6" s="29"/>
      <c r="AP6" s="29"/>
      <c r="AQ6" s="29"/>
      <c r="AR6" s="155"/>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row>
    <row r="7" spans="1:217" ht="48" customHeight="1" x14ac:dyDescent="0.25">
      <c r="A7" s="155"/>
      <c r="B7" s="204" t="s">
        <v>85</v>
      </c>
      <c r="C7" s="204" t="s">
        <v>86</v>
      </c>
      <c r="D7" s="31" t="s">
        <v>87</v>
      </c>
      <c r="E7" s="31" t="s">
        <v>162</v>
      </c>
      <c r="F7" s="31" t="s">
        <v>163</v>
      </c>
      <c r="G7" s="31" t="s">
        <v>164</v>
      </c>
      <c r="H7" s="31" t="s">
        <v>165</v>
      </c>
      <c r="I7" s="31" t="s">
        <v>166</v>
      </c>
      <c r="J7" s="31" t="s">
        <v>167</v>
      </c>
      <c r="K7" s="31" t="s">
        <v>168</v>
      </c>
      <c r="L7" s="31" t="s">
        <v>88</v>
      </c>
      <c r="M7" s="31" t="s">
        <v>89</v>
      </c>
      <c r="N7" s="31" t="s">
        <v>169</v>
      </c>
      <c r="O7" s="31" t="s">
        <v>170</v>
      </c>
      <c r="P7" s="31" t="s">
        <v>171</v>
      </c>
      <c r="Q7" s="31" t="s">
        <v>172</v>
      </c>
      <c r="R7" s="31" t="s">
        <v>173</v>
      </c>
      <c r="S7" s="31" t="s">
        <v>90</v>
      </c>
      <c r="T7" s="31" t="s">
        <v>174</v>
      </c>
      <c r="U7" s="31" t="s">
        <v>175</v>
      </c>
      <c r="V7" s="31" t="s">
        <v>176</v>
      </c>
      <c r="W7" s="31" t="s">
        <v>177</v>
      </c>
      <c r="X7" s="31" t="s">
        <v>178</v>
      </c>
      <c r="Y7" s="31" t="s">
        <v>179</v>
      </c>
      <c r="Z7" s="31" t="s">
        <v>180</v>
      </c>
      <c r="AA7" s="31" t="s">
        <v>145</v>
      </c>
      <c r="AB7" s="31" t="s">
        <v>181</v>
      </c>
      <c r="AC7" s="31" t="s">
        <v>182</v>
      </c>
      <c r="AD7" s="31" t="s">
        <v>183</v>
      </c>
      <c r="AE7" s="31" t="s">
        <v>184</v>
      </c>
      <c r="AF7" s="31" t="s">
        <v>185</v>
      </c>
      <c r="AG7" s="31" t="s">
        <v>186</v>
      </c>
      <c r="AH7" s="31" t="s">
        <v>187</v>
      </c>
      <c r="AI7" s="31" t="s">
        <v>95</v>
      </c>
      <c r="AJ7" s="31" t="s">
        <v>96</v>
      </c>
      <c r="AK7" s="31" t="s">
        <v>97</v>
      </c>
      <c r="AL7" s="31" t="s">
        <v>29</v>
      </c>
      <c r="AM7" s="212" t="s">
        <v>98</v>
      </c>
      <c r="AN7" s="212" t="s">
        <v>99</v>
      </c>
      <c r="AO7" s="212" t="s">
        <v>44</v>
      </c>
      <c r="AR7" s="160"/>
      <c r="HI7" s="157"/>
    </row>
    <row r="8" spans="1:217" ht="24.75" hidden="1" customHeight="1" x14ac:dyDescent="0.25">
      <c r="A8" s="155"/>
      <c r="B8" s="208" t="s">
        <v>100</v>
      </c>
      <c r="C8" s="208"/>
      <c r="D8" s="209"/>
      <c r="E8" s="209" t="s">
        <v>101</v>
      </c>
      <c r="F8" s="209" t="s">
        <v>188</v>
      </c>
      <c r="G8" s="209"/>
      <c r="H8" s="209" t="s">
        <v>189</v>
      </c>
      <c r="I8" s="209" t="s">
        <v>190</v>
      </c>
      <c r="J8" s="209" t="s">
        <v>191</v>
      </c>
      <c r="K8" s="209" t="s">
        <v>192</v>
      </c>
      <c r="L8" s="209" t="s">
        <v>102</v>
      </c>
      <c r="M8" s="209" t="s">
        <v>103</v>
      </c>
      <c r="N8" s="209" t="s">
        <v>26</v>
      </c>
      <c r="O8" s="209" t="s">
        <v>193</v>
      </c>
      <c r="P8" s="209" t="s">
        <v>194</v>
      </c>
      <c r="Q8" s="209" t="s">
        <v>195</v>
      </c>
      <c r="R8" s="209" t="s">
        <v>196</v>
      </c>
      <c r="S8" s="209" t="s">
        <v>104</v>
      </c>
      <c r="T8" s="209"/>
      <c r="U8" s="209"/>
      <c r="V8" s="209"/>
      <c r="W8" s="209"/>
      <c r="X8" s="209"/>
      <c r="Y8" s="209"/>
      <c r="Z8" s="209"/>
      <c r="AA8" s="209"/>
      <c r="AB8" s="209"/>
      <c r="AC8" s="209"/>
      <c r="AD8" s="209"/>
      <c r="AE8" s="209"/>
      <c r="AF8" s="209"/>
      <c r="AG8" s="209"/>
      <c r="AH8" s="209"/>
      <c r="AI8" s="209" t="s">
        <v>106</v>
      </c>
      <c r="AJ8" s="209" t="s">
        <v>107</v>
      </c>
      <c r="AK8" s="209" t="s">
        <v>108</v>
      </c>
      <c r="AL8" s="209" t="s">
        <v>109</v>
      </c>
      <c r="AM8" s="213" t="s">
        <v>110</v>
      </c>
      <c r="AN8" s="213" t="s">
        <v>111</v>
      </c>
      <c r="AO8" s="213" t="s">
        <v>112</v>
      </c>
      <c r="AR8" s="160"/>
      <c r="HI8" s="157"/>
    </row>
    <row r="9" spans="1:217" ht="22.5" customHeight="1" x14ac:dyDescent="0.25">
      <c r="A9" s="155"/>
      <c r="B9" s="32">
        <v>1</v>
      </c>
      <c r="C9" s="33" t="s">
        <v>32</v>
      </c>
      <c r="D9" s="104"/>
      <c r="E9" s="104"/>
      <c r="F9" s="104"/>
      <c r="G9" s="45"/>
      <c r="H9" s="104"/>
      <c r="I9" s="104"/>
      <c r="J9" s="104"/>
      <c r="K9" s="104"/>
      <c r="L9" s="105"/>
      <c r="M9" s="105"/>
      <c r="N9" s="104"/>
      <c r="O9" s="104"/>
      <c r="P9" s="104"/>
      <c r="Q9" s="104"/>
      <c r="R9" s="104"/>
      <c r="S9" s="104"/>
      <c r="T9" s="151" t="str">
        <f>IFERROR(VLOOKUP(G9, 'Zip Code Lookup'!$A$2:$B$2389, 2, FALSE), "")</f>
        <v/>
      </c>
      <c r="U9" s="47" t="str">
        <f t="shared" ref="U9:U16" si="0">IFERROR(IF(I9="", VLOOKUP(O9,$I$20:$L$23,3,FALSE), VLOOKUP($I9,$I$20:$L$23,3,FALSE)),"")</f>
        <v/>
      </c>
      <c r="V9" s="47" t="str">
        <f>IF(AND(ISTEXT(O9), ISNUMBER(P9)), VLOOKUP(O9,$I$20:$M$23,5,FALSE), "")</f>
        <v/>
      </c>
      <c r="W9" s="47" t="e">
        <f t="shared" ref="W9:W16" si="1">VLOOKUP(F9, $I$28:$S$32, MATCH(T9,$I$27:$S$27,0), FALSE)</f>
        <v>#N/A</v>
      </c>
      <c r="X9" s="47" t="e">
        <f t="shared" ref="X9:X16" si="2">VLOOKUP(F9, $I$33:$S$37, MATCH(T9,$I$27:$S$27,0), FALSE)</f>
        <v>#N/A</v>
      </c>
      <c r="Y9" s="47" t="str">
        <f t="shared" ref="Y9:Y16" si="3">IF(D9="","",IF(I9="",VLOOKUP(O9,$I$20:$L$23,4,FALSE),VLOOKUP($I9,$I$20:$L$23,4,FALSE)))</f>
        <v/>
      </c>
      <c r="Z9" s="47" t="str">
        <f t="shared" ref="Z9:Z16" si="4">IF(O9="", "", VLOOKUP($O9,$I$20:$L$23,4,FALSE))</f>
        <v/>
      </c>
      <c r="AA9" s="55" t="str">
        <f t="shared" ref="AA9:AA16" si="5">IF($N9&gt;0,$E$29,"")</f>
        <v/>
      </c>
      <c r="AB9" s="57" t="e">
        <f t="shared" ref="AB9:AB16" si="6">IF(H9="", (N9*(1/U9)*Y9*W9)/1000, (H9*(1/U9)*Y9*W9)/1000)</f>
        <v>#VALUE!</v>
      </c>
      <c r="AC9" s="57" t="e">
        <f>IF(I9="", (IF(Q9="No", 0, R9)*(1/U9)*Y9*X9)/1000, (IF(J9="yes", K9,0)*(1/U9)*Y9*X9)/1000)</f>
        <v>#VALUE!</v>
      </c>
      <c r="AD9" s="57" t="e">
        <f>IF(J9="Yes",AC9,AB9)</f>
        <v>#VALUE!</v>
      </c>
      <c r="AE9" s="152" t="e">
        <f t="shared" ref="AE9:AE16" si="7">(N9*(1/(IF(P9="",VLOOKUP(O9,$I$20:$J$23,2,FALSE),P9))*Z9*W9)/1000)</f>
        <v>#N/A</v>
      </c>
      <c r="AF9" s="152" t="e">
        <f>(IF(Q9="Yes", R9,0)*(1/(IF(P9="", VLOOKUP(O9, $I$20:$J$23, 2, FALSE),P9))*Z9*X9)/1000)</f>
        <v>#N/A</v>
      </c>
      <c r="AG9" s="56" t="e">
        <f>IF(Q9="Yes",AF9,AE9)</f>
        <v>#N/A</v>
      </c>
      <c r="AH9" s="59">
        <f>$D$33</f>
        <v>15</v>
      </c>
      <c r="AI9" s="59" t="str">
        <f>IFERROR(ROUND(AK9/8760,6),"")</f>
        <v/>
      </c>
      <c r="AJ9" s="34" t="str">
        <f>IFERROR(ROUND(AK9*$E$29,6), "")</f>
        <v/>
      </c>
      <c r="AK9" s="34" t="str">
        <f>IFERROR(ROUND(IF(N9="", "", AD9-AG9),4),"")</f>
        <v/>
      </c>
      <c r="AL9" s="35" t="str">
        <f>IF(IF(O9=$I$20,$N$20*H9,IF(O9=$I$21,$N$21*H9,IF(O9=$I$22,$N$22*H9,IF(O9=$I$23,$N$23*H9,IF(AK9&lt;0,"Not Eligible","")))))&gt;S9,S9,IF(O9=$I$20,$N$20*H9,IF(O9=$I$21,$N$21*H9,IF(O9=$I$22,$N$22*H9,IF(O9=$I$23,$N$23*H9,IF(AK9&lt;0,"Not Eligible",""))))))</f>
        <v/>
      </c>
      <c r="AM9" s="219" t="str">
        <f t="shared" ref="AM9:AM16" si="8">IF(O9=$I$20,$N$20*H9,IF(O9=$I$21,$N$21*H9,IF(O9=$I$22,$N$22*H9,IF(O9=$I$23,$N$23*H9,IF(AK9&lt;0,"Not Eligible","")))))</f>
        <v/>
      </c>
      <c r="AN9" s="59" t="str">
        <f>IF(AK9&gt;0,"Yes","No")</f>
        <v>Yes</v>
      </c>
      <c r="AO9" s="59" t="s">
        <v>197</v>
      </c>
      <c r="AP9" s="102"/>
      <c r="AR9" s="160"/>
      <c r="HI9" s="157"/>
    </row>
    <row r="10" spans="1:217" ht="22.5" customHeight="1" x14ac:dyDescent="0.25">
      <c r="A10" s="155"/>
      <c r="B10" s="32">
        <v>2</v>
      </c>
      <c r="C10" s="33" t="s">
        <v>32</v>
      </c>
      <c r="D10" s="104"/>
      <c r="E10" s="104" t="str">
        <f t="shared" ref="E10:E16" si="9">IF(D10=$C$39,$F$39,IF(D10=$C$40,$F$40,""))</f>
        <v/>
      </c>
      <c r="F10" s="104"/>
      <c r="G10" s="104"/>
      <c r="H10" s="104"/>
      <c r="I10" s="104"/>
      <c r="J10" s="104"/>
      <c r="K10" s="104"/>
      <c r="L10" s="105"/>
      <c r="M10" s="105"/>
      <c r="N10" s="104"/>
      <c r="O10" s="104"/>
      <c r="P10" s="104"/>
      <c r="Q10" s="104"/>
      <c r="R10" s="104"/>
      <c r="S10" s="104"/>
      <c r="T10" s="151" t="str">
        <f>IFERROR(VLOOKUP(G10, 'Zip Code Lookup'!$A$2:$B$2389, 2, FALSE), "")</f>
        <v/>
      </c>
      <c r="U10" s="47" t="str">
        <f t="shared" si="0"/>
        <v/>
      </c>
      <c r="V10" s="47" t="str">
        <f t="shared" ref="V10:V16" si="10">IF(AND(ISTEXT(O10), ISNUMBER(P10)), VLOOKUP(O10,$I$20:$M$23,5,FALSE), "")</f>
        <v/>
      </c>
      <c r="W10" s="47" t="e">
        <f t="shared" si="1"/>
        <v>#N/A</v>
      </c>
      <c r="X10" s="47" t="e">
        <f t="shared" si="2"/>
        <v>#N/A</v>
      </c>
      <c r="Y10" s="47" t="str">
        <f t="shared" si="3"/>
        <v/>
      </c>
      <c r="Z10" s="47" t="str">
        <f t="shared" si="4"/>
        <v/>
      </c>
      <c r="AA10" s="55" t="str">
        <f t="shared" si="5"/>
        <v/>
      </c>
      <c r="AB10" s="57" t="e">
        <f t="shared" si="6"/>
        <v>#VALUE!</v>
      </c>
      <c r="AC10" s="57" t="e">
        <f t="shared" ref="AC10:AC16" si="11">IF(I10="", (IF(Q10="No", 0, R10)*(1/U10)*Y10*X10)/1000, (IF(J10="yes", K10,0)*(1/U10)*Y10*X10)/1000)</f>
        <v>#VALUE!</v>
      </c>
      <c r="AD10" s="57" t="e">
        <f t="shared" ref="AD10:AD16" si="12">IF(J10="Yes",AC10,AB10)</f>
        <v>#VALUE!</v>
      </c>
      <c r="AE10" s="152" t="e">
        <f t="shared" si="7"/>
        <v>#N/A</v>
      </c>
      <c r="AF10" s="152" t="e">
        <f t="shared" ref="AF10:AF16" si="13">(IF(Q10="Yes", R10,0)*(1/(IF(P10="", VLOOKUP(O10, $I$20:$J$23, 2, FALSE),P10))*Z10*X10)/1000)</f>
        <v>#N/A</v>
      </c>
      <c r="AG10" s="56" t="e">
        <f t="shared" ref="AG10:AG16" si="14">IF(Q10="Yes",AF10,AE10)</f>
        <v>#N/A</v>
      </c>
      <c r="AH10" s="59">
        <f t="shared" ref="AH10:AH16" si="15">$D$33</f>
        <v>15</v>
      </c>
      <c r="AI10" s="59" t="str">
        <f t="shared" ref="AI10:AI16" si="16">IFERROR(ROUND(AK10/8760,6),"")</f>
        <v/>
      </c>
      <c r="AJ10" s="34" t="str">
        <f t="shared" ref="AJ10:AJ16" si="17">IFERROR(ROUND(AK10*$E$29,6), "")</f>
        <v/>
      </c>
      <c r="AK10" s="34" t="str">
        <f t="shared" ref="AK10:AK16" si="18">IFERROR(ROUND(IF(N10="", "", AD10-AG10),4),"")</f>
        <v/>
      </c>
      <c r="AL10" s="35" t="str">
        <f t="shared" ref="AL10:AL16" si="19">IF(IF(O10=$I$20,$N$20*H10,IF(O10=$I$21,$N$21*H10,IF(O10=$I$22,$N$22*H10,IF(O10=$I$23,$N$23*H10,IF(AK10&lt;0,"Not Eligible","")))))&gt;S10,S10,IF(O10=$I$20,$N$20*H10,IF(O10=$I$21,$N$21*H10,IF(O10=$I$22,$N$22*H10,IF(O10=$I$23,$N$23*H10,IF(AK10&lt;0,"Not Eligible",""))))))</f>
        <v/>
      </c>
      <c r="AM10" s="219" t="str">
        <f t="shared" si="8"/>
        <v/>
      </c>
      <c r="AN10" s="59" t="str">
        <f t="shared" ref="AN10:AN16" si="20">IF(AK10&gt;0,"Yes","No")</f>
        <v>Yes</v>
      </c>
      <c r="AO10" s="59" t="s">
        <v>197</v>
      </c>
      <c r="AP10" s="102"/>
      <c r="AR10" s="160"/>
      <c r="HI10" s="157"/>
    </row>
    <row r="11" spans="1:217" ht="22.5" customHeight="1" x14ac:dyDescent="0.25">
      <c r="A11" s="155"/>
      <c r="B11" s="32">
        <v>3</v>
      </c>
      <c r="C11" s="33" t="s">
        <v>32</v>
      </c>
      <c r="D11" s="104"/>
      <c r="E11" s="104" t="str">
        <f t="shared" si="9"/>
        <v/>
      </c>
      <c r="F11" s="104"/>
      <c r="G11" s="104"/>
      <c r="H11" s="104"/>
      <c r="I11" s="104"/>
      <c r="J11" s="104"/>
      <c r="K11" s="104"/>
      <c r="L11" s="105"/>
      <c r="M11" s="105"/>
      <c r="N11" s="104"/>
      <c r="O11" s="104"/>
      <c r="P11" s="104"/>
      <c r="Q11" s="104"/>
      <c r="R11" s="104"/>
      <c r="S11" s="104"/>
      <c r="T11" s="151" t="str">
        <f>IFERROR(VLOOKUP(G11, 'Zip Code Lookup'!$A$2:$B$2389, 2, FALSE), "")</f>
        <v/>
      </c>
      <c r="U11" s="47" t="str">
        <f t="shared" si="0"/>
        <v/>
      </c>
      <c r="V11" s="47" t="str">
        <f t="shared" si="10"/>
        <v/>
      </c>
      <c r="W11" s="47" t="e">
        <f t="shared" si="1"/>
        <v>#N/A</v>
      </c>
      <c r="X11" s="47" t="e">
        <f t="shared" si="2"/>
        <v>#N/A</v>
      </c>
      <c r="Y11" s="47" t="str">
        <f t="shared" si="3"/>
        <v/>
      </c>
      <c r="Z11" s="47" t="str">
        <f t="shared" si="4"/>
        <v/>
      </c>
      <c r="AA11" s="55" t="str">
        <f t="shared" si="5"/>
        <v/>
      </c>
      <c r="AB11" s="57" t="e">
        <f t="shared" si="6"/>
        <v>#VALUE!</v>
      </c>
      <c r="AC11" s="57" t="e">
        <f t="shared" si="11"/>
        <v>#VALUE!</v>
      </c>
      <c r="AD11" s="57" t="e">
        <f t="shared" si="12"/>
        <v>#VALUE!</v>
      </c>
      <c r="AE11" s="152" t="e">
        <f t="shared" si="7"/>
        <v>#N/A</v>
      </c>
      <c r="AF11" s="152" t="e">
        <f t="shared" si="13"/>
        <v>#N/A</v>
      </c>
      <c r="AG11" s="56" t="e">
        <f t="shared" si="14"/>
        <v>#N/A</v>
      </c>
      <c r="AH11" s="59">
        <f t="shared" si="15"/>
        <v>15</v>
      </c>
      <c r="AI11" s="59" t="str">
        <f t="shared" si="16"/>
        <v/>
      </c>
      <c r="AJ11" s="34" t="str">
        <f t="shared" si="17"/>
        <v/>
      </c>
      <c r="AK11" s="34" t="str">
        <f t="shared" si="18"/>
        <v/>
      </c>
      <c r="AL11" s="35" t="str">
        <f t="shared" si="19"/>
        <v/>
      </c>
      <c r="AM11" s="219" t="str">
        <f t="shared" si="8"/>
        <v/>
      </c>
      <c r="AN11" s="59" t="str">
        <f t="shared" si="20"/>
        <v>Yes</v>
      </c>
      <c r="AO11" s="59" t="s">
        <v>197</v>
      </c>
      <c r="AP11" s="102"/>
      <c r="AR11" s="160"/>
      <c r="HI11" s="157"/>
    </row>
    <row r="12" spans="1:217" ht="22.5" customHeight="1" x14ac:dyDescent="0.25">
      <c r="A12" s="155"/>
      <c r="B12" s="32">
        <v>4</v>
      </c>
      <c r="C12" s="33" t="s">
        <v>32</v>
      </c>
      <c r="D12" s="104"/>
      <c r="E12" s="104" t="str">
        <f t="shared" si="9"/>
        <v/>
      </c>
      <c r="F12" s="104"/>
      <c r="G12" s="104"/>
      <c r="H12" s="104"/>
      <c r="I12" s="104"/>
      <c r="J12" s="104"/>
      <c r="K12" s="104"/>
      <c r="L12" s="105"/>
      <c r="M12" s="105"/>
      <c r="N12" s="104"/>
      <c r="O12" s="104"/>
      <c r="P12" s="104"/>
      <c r="Q12" s="104"/>
      <c r="R12" s="104"/>
      <c r="S12" s="104"/>
      <c r="T12" s="151" t="str">
        <f>IFERROR(VLOOKUP(G12, 'Zip Code Lookup'!$A$2:$B$2389, 2, FALSE), "")</f>
        <v/>
      </c>
      <c r="U12" s="47" t="str">
        <f t="shared" si="0"/>
        <v/>
      </c>
      <c r="V12" s="47" t="str">
        <f t="shared" si="10"/>
        <v/>
      </c>
      <c r="W12" s="47" t="e">
        <f t="shared" si="1"/>
        <v>#N/A</v>
      </c>
      <c r="X12" s="47" t="e">
        <f t="shared" si="2"/>
        <v>#N/A</v>
      </c>
      <c r="Y12" s="47" t="str">
        <f t="shared" si="3"/>
        <v/>
      </c>
      <c r="Z12" s="47" t="str">
        <f t="shared" si="4"/>
        <v/>
      </c>
      <c r="AA12" s="55" t="str">
        <f t="shared" si="5"/>
        <v/>
      </c>
      <c r="AB12" s="57" t="e">
        <f t="shared" si="6"/>
        <v>#VALUE!</v>
      </c>
      <c r="AC12" s="57" t="e">
        <f t="shared" si="11"/>
        <v>#VALUE!</v>
      </c>
      <c r="AD12" s="57" t="e">
        <f t="shared" si="12"/>
        <v>#VALUE!</v>
      </c>
      <c r="AE12" s="152" t="e">
        <f t="shared" si="7"/>
        <v>#N/A</v>
      </c>
      <c r="AF12" s="152" t="e">
        <f t="shared" si="13"/>
        <v>#N/A</v>
      </c>
      <c r="AG12" s="56" t="e">
        <f t="shared" si="14"/>
        <v>#N/A</v>
      </c>
      <c r="AH12" s="59">
        <f t="shared" si="15"/>
        <v>15</v>
      </c>
      <c r="AI12" s="59" t="str">
        <f t="shared" si="16"/>
        <v/>
      </c>
      <c r="AJ12" s="34" t="str">
        <f t="shared" si="17"/>
        <v/>
      </c>
      <c r="AK12" s="34" t="str">
        <f t="shared" si="18"/>
        <v/>
      </c>
      <c r="AL12" s="35" t="str">
        <f t="shared" si="19"/>
        <v/>
      </c>
      <c r="AM12" s="219" t="str">
        <f t="shared" si="8"/>
        <v/>
      </c>
      <c r="AN12" s="59" t="str">
        <f t="shared" si="20"/>
        <v>Yes</v>
      </c>
      <c r="AO12" s="59" t="s">
        <v>197</v>
      </c>
      <c r="AP12" s="102"/>
      <c r="AR12" s="160"/>
      <c r="HI12" s="157"/>
    </row>
    <row r="13" spans="1:217" ht="22.5" customHeight="1" x14ac:dyDescent="0.25">
      <c r="A13" s="155"/>
      <c r="B13" s="32">
        <v>5</v>
      </c>
      <c r="C13" s="33" t="s">
        <v>32</v>
      </c>
      <c r="D13" s="104"/>
      <c r="E13" s="104" t="str">
        <f t="shared" si="9"/>
        <v/>
      </c>
      <c r="F13" s="104"/>
      <c r="G13" s="104"/>
      <c r="H13" s="104"/>
      <c r="I13" s="104"/>
      <c r="J13" s="104"/>
      <c r="K13" s="104"/>
      <c r="L13" s="105"/>
      <c r="M13" s="105"/>
      <c r="N13" s="104"/>
      <c r="O13" s="104"/>
      <c r="P13" s="104"/>
      <c r="Q13" s="104"/>
      <c r="R13" s="104"/>
      <c r="S13" s="104"/>
      <c r="T13" s="151" t="str">
        <f>IFERROR(VLOOKUP(G13, 'Zip Code Lookup'!$A$2:$B$2389, 2, FALSE), "")</f>
        <v/>
      </c>
      <c r="U13" s="47" t="str">
        <f t="shared" si="0"/>
        <v/>
      </c>
      <c r="V13" s="47" t="str">
        <f t="shared" si="10"/>
        <v/>
      </c>
      <c r="W13" s="47" t="e">
        <f t="shared" si="1"/>
        <v>#N/A</v>
      </c>
      <c r="X13" s="47" t="e">
        <f t="shared" si="2"/>
        <v>#N/A</v>
      </c>
      <c r="Y13" s="47" t="str">
        <f t="shared" si="3"/>
        <v/>
      </c>
      <c r="Z13" s="47" t="str">
        <f t="shared" si="4"/>
        <v/>
      </c>
      <c r="AA13" s="55" t="str">
        <f t="shared" si="5"/>
        <v/>
      </c>
      <c r="AB13" s="57" t="e">
        <f t="shared" si="6"/>
        <v>#VALUE!</v>
      </c>
      <c r="AC13" s="57" t="e">
        <f t="shared" si="11"/>
        <v>#VALUE!</v>
      </c>
      <c r="AD13" s="57" t="e">
        <f t="shared" si="12"/>
        <v>#VALUE!</v>
      </c>
      <c r="AE13" s="152" t="e">
        <f t="shared" si="7"/>
        <v>#N/A</v>
      </c>
      <c r="AF13" s="152" t="e">
        <f t="shared" si="13"/>
        <v>#N/A</v>
      </c>
      <c r="AG13" s="56" t="e">
        <f t="shared" si="14"/>
        <v>#N/A</v>
      </c>
      <c r="AH13" s="59">
        <f t="shared" si="15"/>
        <v>15</v>
      </c>
      <c r="AI13" s="59" t="str">
        <f t="shared" si="16"/>
        <v/>
      </c>
      <c r="AJ13" s="34" t="str">
        <f t="shared" si="17"/>
        <v/>
      </c>
      <c r="AK13" s="34" t="str">
        <f t="shared" si="18"/>
        <v/>
      </c>
      <c r="AL13" s="35" t="str">
        <f t="shared" si="19"/>
        <v/>
      </c>
      <c r="AM13" s="219" t="str">
        <f t="shared" si="8"/>
        <v/>
      </c>
      <c r="AN13" s="59" t="str">
        <f t="shared" si="20"/>
        <v>Yes</v>
      </c>
      <c r="AO13" s="59" t="s">
        <v>197</v>
      </c>
      <c r="AP13" s="102"/>
      <c r="AR13" s="160"/>
      <c r="HI13" s="157"/>
    </row>
    <row r="14" spans="1:217" ht="22.5" customHeight="1" x14ac:dyDescent="0.25">
      <c r="A14" s="155"/>
      <c r="B14" s="32">
        <v>6</v>
      </c>
      <c r="C14" s="33" t="s">
        <v>32</v>
      </c>
      <c r="D14" s="104"/>
      <c r="E14" s="104" t="str">
        <f t="shared" si="9"/>
        <v/>
      </c>
      <c r="F14" s="104"/>
      <c r="G14" s="104"/>
      <c r="H14" s="104"/>
      <c r="I14" s="104"/>
      <c r="J14" s="104"/>
      <c r="K14" s="104"/>
      <c r="L14" s="105"/>
      <c r="M14" s="105"/>
      <c r="N14" s="104"/>
      <c r="O14" s="104"/>
      <c r="P14" s="104"/>
      <c r="Q14" s="104"/>
      <c r="R14" s="104"/>
      <c r="S14" s="104"/>
      <c r="T14" s="151" t="str">
        <f>IFERROR(VLOOKUP(G14, 'Zip Code Lookup'!$A$2:$B$2389, 2, FALSE), "")</f>
        <v/>
      </c>
      <c r="U14" s="47" t="str">
        <f t="shared" si="0"/>
        <v/>
      </c>
      <c r="V14" s="47" t="str">
        <f t="shared" si="10"/>
        <v/>
      </c>
      <c r="W14" s="47" t="e">
        <f t="shared" si="1"/>
        <v>#N/A</v>
      </c>
      <c r="X14" s="47" t="e">
        <f t="shared" si="2"/>
        <v>#N/A</v>
      </c>
      <c r="Y14" s="47" t="str">
        <f t="shared" si="3"/>
        <v/>
      </c>
      <c r="Z14" s="47" t="str">
        <f t="shared" si="4"/>
        <v/>
      </c>
      <c r="AA14" s="55" t="str">
        <f t="shared" si="5"/>
        <v/>
      </c>
      <c r="AB14" s="57" t="e">
        <f t="shared" si="6"/>
        <v>#VALUE!</v>
      </c>
      <c r="AC14" s="57" t="e">
        <f t="shared" si="11"/>
        <v>#VALUE!</v>
      </c>
      <c r="AD14" s="57" t="e">
        <f t="shared" si="12"/>
        <v>#VALUE!</v>
      </c>
      <c r="AE14" s="152" t="e">
        <f t="shared" si="7"/>
        <v>#N/A</v>
      </c>
      <c r="AF14" s="152" t="e">
        <f t="shared" si="13"/>
        <v>#N/A</v>
      </c>
      <c r="AG14" s="56" t="e">
        <f t="shared" si="14"/>
        <v>#N/A</v>
      </c>
      <c r="AH14" s="59">
        <f t="shared" si="15"/>
        <v>15</v>
      </c>
      <c r="AI14" s="59" t="str">
        <f t="shared" si="16"/>
        <v/>
      </c>
      <c r="AJ14" s="34" t="str">
        <f t="shared" si="17"/>
        <v/>
      </c>
      <c r="AK14" s="34" t="str">
        <f t="shared" si="18"/>
        <v/>
      </c>
      <c r="AL14" s="35" t="str">
        <f t="shared" si="19"/>
        <v/>
      </c>
      <c r="AM14" s="219" t="str">
        <f t="shared" si="8"/>
        <v/>
      </c>
      <c r="AN14" s="59" t="str">
        <f t="shared" si="20"/>
        <v>Yes</v>
      </c>
      <c r="AO14" s="59" t="s">
        <v>197</v>
      </c>
      <c r="AP14" s="102"/>
      <c r="AR14" s="160"/>
      <c r="HI14" s="157"/>
    </row>
    <row r="15" spans="1:217" ht="22.5" customHeight="1" x14ac:dyDescent="0.25">
      <c r="A15" s="155"/>
      <c r="B15" s="32">
        <v>7</v>
      </c>
      <c r="C15" s="33" t="s">
        <v>32</v>
      </c>
      <c r="D15" s="104"/>
      <c r="E15" s="104" t="str">
        <f t="shared" si="9"/>
        <v/>
      </c>
      <c r="F15" s="104"/>
      <c r="G15" s="104"/>
      <c r="H15" s="104"/>
      <c r="I15" s="104"/>
      <c r="J15" s="104"/>
      <c r="K15" s="104"/>
      <c r="L15" s="105"/>
      <c r="M15" s="105"/>
      <c r="N15" s="104"/>
      <c r="O15" s="104"/>
      <c r="P15" s="104"/>
      <c r="Q15" s="104"/>
      <c r="R15" s="104"/>
      <c r="S15" s="104"/>
      <c r="T15" s="151" t="str">
        <f>IFERROR(VLOOKUP(G15, 'Zip Code Lookup'!$A$2:$B$2389, 2, FALSE), "")</f>
        <v/>
      </c>
      <c r="U15" s="47" t="str">
        <f t="shared" si="0"/>
        <v/>
      </c>
      <c r="V15" s="47" t="str">
        <f t="shared" si="10"/>
        <v/>
      </c>
      <c r="W15" s="47" t="e">
        <f t="shared" si="1"/>
        <v>#N/A</v>
      </c>
      <c r="X15" s="47" t="e">
        <f t="shared" si="2"/>
        <v>#N/A</v>
      </c>
      <c r="Y15" s="47" t="str">
        <f t="shared" si="3"/>
        <v/>
      </c>
      <c r="Z15" s="47" t="str">
        <f t="shared" si="4"/>
        <v/>
      </c>
      <c r="AA15" s="55" t="str">
        <f t="shared" si="5"/>
        <v/>
      </c>
      <c r="AB15" s="57" t="e">
        <f t="shared" si="6"/>
        <v>#VALUE!</v>
      </c>
      <c r="AC15" s="57" t="e">
        <f t="shared" si="11"/>
        <v>#VALUE!</v>
      </c>
      <c r="AD15" s="57" t="e">
        <f t="shared" si="12"/>
        <v>#VALUE!</v>
      </c>
      <c r="AE15" s="152" t="e">
        <f t="shared" si="7"/>
        <v>#N/A</v>
      </c>
      <c r="AF15" s="152" t="e">
        <f t="shared" si="13"/>
        <v>#N/A</v>
      </c>
      <c r="AG15" s="56" t="e">
        <f t="shared" si="14"/>
        <v>#N/A</v>
      </c>
      <c r="AH15" s="59">
        <f t="shared" si="15"/>
        <v>15</v>
      </c>
      <c r="AI15" s="59" t="str">
        <f t="shared" si="16"/>
        <v/>
      </c>
      <c r="AJ15" s="34" t="str">
        <f t="shared" si="17"/>
        <v/>
      </c>
      <c r="AK15" s="34" t="str">
        <f t="shared" si="18"/>
        <v/>
      </c>
      <c r="AL15" s="35" t="str">
        <f t="shared" si="19"/>
        <v/>
      </c>
      <c r="AM15" s="219" t="str">
        <f t="shared" si="8"/>
        <v/>
      </c>
      <c r="AN15" s="59" t="str">
        <f t="shared" si="20"/>
        <v>Yes</v>
      </c>
      <c r="AO15" s="59" t="s">
        <v>197</v>
      </c>
      <c r="AP15" s="102"/>
      <c r="AR15" s="160"/>
      <c r="HI15" s="157"/>
    </row>
    <row r="16" spans="1:217" ht="22.5" customHeight="1" x14ac:dyDescent="0.25">
      <c r="A16" s="155"/>
      <c r="B16" s="32">
        <v>8</v>
      </c>
      <c r="C16" s="33" t="s">
        <v>32</v>
      </c>
      <c r="D16" s="104"/>
      <c r="E16" s="104" t="str">
        <f t="shared" si="9"/>
        <v/>
      </c>
      <c r="F16" s="104"/>
      <c r="G16" s="104"/>
      <c r="H16" s="104"/>
      <c r="I16" s="104"/>
      <c r="J16" s="104"/>
      <c r="K16" s="104"/>
      <c r="L16" s="105"/>
      <c r="M16" s="105"/>
      <c r="N16" s="104"/>
      <c r="O16" s="104"/>
      <c r="P16" s="104"/>
      <c r="Q16" s="104"/>
      <c r="R16" s="104"/>
      <c r="S16" s="104"/>
      <c r="T16" s="151" t="str">
        <f>IFERROR(VLOOKUP(G16, 'Zip Code Lookup'!$A$2:$B$2389, 2, FALSE), "")</f>
        <v/>
      </c>
      <c r="U16" s="47" t="str">
        <f t="shared" si="0"/>
        <v/>
      </c>
      <c r="V16" s="47" t="str">
        <f t="shared" si="10"/>
        <v/>
      </c>
      <c r="W16" s="47" t="e">
        <f t="shared" si="1"/>
        <v>#N/A</v>
      </c>
      <c r="X16" s="47" t="e">
        <f t="shared" si="2"/>
        <v>#N/A</v>
      </c>
      <c r="Y16" s="47" t="str">
        <f t="shared" si="3"/>
        <v/>
      </c>
      <c r="Z16" s="47" t="str">
        <f t="shared" si="4"/>
        <v/>
      </c>
      <c r="AA16" s="55" t="str">
        <f t="shared" si="5"/>
        <v/>
      </c>
      <c r="AB16" s="57" t="e">
        <f t="shared" si="6"/>
        <v>#VALUE!</v>
      </c>
      <c r="AC16" s="57" t="e">
        <f t="shared" si="11"/>
        <v>#VALUE!</v>
      </c>
      <c r="AD16" s="57" t="e">
        <f t="shared" si="12"/>
        <v>#VALUE!</v>
      </c>
      <c r="AE16" s="152" t="e">
        <f t="shared" si="7"/>
        <v>#N/A</v>
      </c>
      <c r="AF16" s="152" t="e">
        <f t="shared" si="13"/>
        <v>#N/A</v>
      </c>
      <c r="AG16" s="56" t="e">
        <f t="shared" si="14"/>
        <v>#N/A</v>
      </c>
      <c r="AH16" s="59">
        <f t="shared" si="15"/>
        <v>15</v>
      </c>
      <c r="AI16" s="59" t="str">
        <f t="shared" si="16"/>
        <v/>
      </c>
      <c r="AJ16" s="34" t="str">
        <f t="shared" si="17"/>
        <v/>
      </c>
      <c r="AK16" s="34" t="str">
        <f t="shared" si="18"/>
        <v/>
      </c>
      <c r="AL16" s="35" t="str">
        <f t="shared" si="19"/>
        <v/>
      </c>
      <c r="AM16" s="219" t="str">
        <f t="shared" si="8"/>
        <v/>
      </c>
      <c r="AN16" s="59" t="str">
        <f t="shared" si="20"/>
        <v>Yes</v>
      </c>
      <c r="AO16" s="59" t="s">
        <v>197</v>
      </c>
      <c r="AP16" s="102"/>
      <c r="AR16" s="160"/>
      <c r="HI16" s="157"/>
    </row>
    <row r="17" spans="1:218" hidden="1" x14ac:dyDescent="0.25">
      <c r="A17" s="44"/>
      <c r="AR17" s="160"/>
      <c r="HI17" s="157"/>
    </row>
    <row r="18" spans="1:218" hidden="1" x14ac:dyDescent="0.25">
      <c r="A18" s="44"/>
      <c r="N18" s="2">
        <f>SUM(N9:N16)</f>
        <v>0</v>
      </c>
      <c r="AJ18" s="22">
        <f>SUM(AJ9:AJ16)</f>
        <v>0</v>
      </c>
      <c r="AK18" s="22">
        <f>SUM(AK9:AK16)</f>
        <v>0</v>
      </c>
      <c r="AL18" s="102">
        <f>SUM(AL9:AL16)</f>
        <v>0</v>
      </c>
      <c r="AM18" s="102"/>
      <c r="AN18" s="102"/>
      <c r="AO18" s="102"/>
      <c r="AR18" s="160"/>
      <c r="HI18" s="157"/>
    </row>
    <row r="19" spans="1:218" ht="54.75" hidden="1" customHeight="1" x14ac:dyDescent="0.25">
      <c r="A19" s="44"/>
      <c r="C19" s="205" t="s">
        <v>114</v>
      </c>
      <c r="D19" s="205" t="s">
        <v>115</v>
      </c>
      <c r="E19" s="205" t="s">
        <v>116</v>
      </c>
      <c r="F19" s="205" t="s">
        <v>117</v>
      </c>
      <c r="H19" s="22"/>
      <c r="I19" s="53" t="s">
        <v>198</v>
      </c>
      <c r="J19" s="53" t="s">
        <v>199</v>
      </c>
      <c r="K19" s="53" t="s">
        <v>200</v>
      </c>
      <c r="L19" s="53" t="s">
        <v>201</v>
      </c>
      <c r="M19" s="53" t="s">
        <v>202</v>
      </c>
      <c r="N19" s="195" t="s">
        <v>29</v>
      </c>
      <c r="AR19" s="160"/>
      <c r="HI19" s="157"/>
    </row>
    <row r="20" spans="1:218" hidden="1" x14ac:dyDescent="0.25">
      <c r="A20" s="44"/>
      <c r="C20" s="45" t="s">
        <v>203</v>
      </c>
      <c r="D20" s="17" t="s">
        <v>119</v>
      </c>
      <c r="E20" s="17" t="s">
        <v>120</v>
      </c>
      <c r="F20" s="17" t="s">
        <v>120</v>
      </c>
      <c r="H20" s="3"/>
      <c r="I20" s="5" t="s">
        <v>204</v>
      </c>
      <c r="J20" s="23">
        <v>12.4</v>
      </c>
      <c r="K20" s="23">
        <v>9.1999999999999993</v>
      </c>
      <c r="L20" s="24">
        <v>3600</v>
      </c>
      <c r="M20" s="54">
        <v>12.4</v>
      </c>
      <c r="N20" s="196">
        <f>75*'Project Summary'!M12</f>
        <v>37.5</v>
      </c>
      <c r="AJ20" s="25"/>
      <c r="AR20" s="160"/>
      <c r="HI20" s="157"/>
    </row>
    <row r="21" spans="1:218" hidden="1" x14ac:dyDescent="0.25">
      <c r="A21" s="44"/>
      <c r="C21" s="45" t="s">
        <v>205</v>
      </c>
      <c r="D21" s="17" t="s">
        <v>119</v>
      </c>
      <c r="E21" s="17" t="s">
        <v>120</v>
      </c>
      <c r="F21" s="17" t="s">
        <v>120</v>
      </c>
      <c r="H21" s="22"/>
      <c r="I21" s="5" t="s">
        <v>206</v>
      </c>
      <c r="J21" s="23">
        <v>15.3</v>
      </c>
      <c r="K21" s="23">
        <v>11.2</v>
      </c>
      <c r="L21" s="24">
        <v>6274</v>
      </c>
      <c r="M21" s="54">
        <v>15.3</v>
      </c>
      <c r="N21" s="196">
        <f>150*'Project Summary'!M12</f>
        <v>75</v>
      </c>
      <c r="AK21" s="25"/>
      <c r="AR21" s="160"/>
      <c r="HI21" s="157"/>
      <c r="HJ21" s="157"/>
    </row>
    <row r="22" spans="1:218" hidden="1" x14ac:dyDescent="0.25">
      <c r="A22" s="44"/>
      <c r="C22" s="45" t="s">
        <v>207</v>
      </c>
      <c r="D22" s="17" t="s">
        <v>119</v>
      </c>
      <c r="E22" s="17" t="s">
        <v>208</v>
      </c>
      <c r="F22" s="17"/>
      <c r="H22" s="3"/>
      <c r="I22" s="5" t="s">
        <v>209</v>
      </c>
      <c r="J22" s="23">
        <v>19.2</v>
      </c>
      <c r="K22" s="23">
        <v>15</v>
      </c>
      <c r="L22" s="24">
        <v>10837</v>
      </c>
      <c r="M22" s="54">
        <v>19.2</v>
      </c>
      <c r="N22" s="196">
        <f>225*'Project Summary'!M12</f>
        <v>112.5</v>
      </c>
      <c r="AH22" s="25"/>
      <c r="AI22" s="25"/>
      <c r="AR22" s="160"/>
    </row>
    <row r="23" spans="1:218" hidden="1" x14ac:dyDescent="0.25">
      <c r="A23" s="44"/>
      <c r="C23" s="45" t="s">
        <v>210</v>
      </c>
      <c r="D23" s="17" t="s">
        <v>119</v>
      </c>
      <c r="E23" s="17" t="s">
        <v>208</v>
      </c>
      <c r="F23" s="17"/>
      <c r="H23" s="3"/>
      <c r="I23" s="5" t="s">
        <v>211</v>
      </c>
      <c r="J23" s="23">
        <v>22.7</v>
      </c>
      <c r="K23" s="23">
        <v>17.8</v>
      </c>
      <c r="L23" s="24">
        <v>22626</v>
      </c>
      <c r="M23" s="54">
        <v>22.7</v>
      </c>
      <c r="N23" s="196">
        <f>300*'Project Summary'!M12</f>
        <v>150</v>
      </c>
      <c r="AJ23" s="25"/>
      <c r="AR23" s="160"/>
      <c r="HI23" s="157"/>
    </row>
    <row r="24" spans="1:218" hidden="1" x14ac:dyDescent="0.25">
      <c r="A24" s="44"/>
      <c r="C24" s="45"/>
      <c r="D24" s="17"/>
      <c r="E24" s="17"/>
      <c r="F24" s="17"/>
      <c r="H24" s="3"/>
      <c r="I24" s="3"/>
      <c r="J24" s="25"/>
      <c r="K24" s="25"/>
      <c r="L24" s="25"/>
      <c r="M24" s="3"/>
      <c r="AH24" s="25"/>
      <c r="AI24" s="25"/>
      <c r="AR24" s="160"/>
    </row>
    <row r="25" spans="1:218" hidden="1" x14ac:dyDescent="0.25">
      <c r="A25" s="44"/>
      <c r="C25" s="45" t="s">
        <v>212</v>
      </c>
      <c r="D25" s="17" t="s">
        <v>119</v>
      </c>
      <c r="E25" s="17"/>
      <c r="F25" s="17"/>
      <c r="H25" s="3"/>
      <c r="I25" s="3"/>
      <c r="J25" s="25"/>
      <c r="K25" s="25"/>
      <c r="L25" s="25"/>
      <c r="M25" s="3"/>
      <c r="N25" s="3"/>
      <c r="AH25" s="25"/>
      <c r="AI25" s="25"/>
      <c r="AR25" s="160"/>
    </row>
    <row r="26" spans="1:218" hidden="1" x14ac:dyDescent="0.25">
      <c r="A26" s="44"/>
      <c r="C26" s="45" t="s">
        <v>213</v>
      </c>
      <c r="D26" s="17" t="s">
        <v>119</v>
      </c>
      <c r="E26" s="17" t="s">
        <v>120</v>
      </c>
      <c r="F26" s="17" t="s">
        <v>208</v>
      </c>
      <c r="H26" s="3"/>
      <c r="I26" s="349" t="s">
        <v>214</v>
      </c>
      <c r="J26" s="349"/>
      <c r="K26" s="349"/>
      <c r="L26" s="349"/>
      <c r="M26" s="349"/>
      <c r="N26" s="349"/>
      <c r="O26" s="349"/>
      <c r="P26" s="349"/>
      <c r="Q26" s="349"/>
      <c r="R26" s="349"/>
      <c r="S26" s="349"/>
      <c r="T26" s="349"/>
      <c r="AH26" s="25"/>
      <c r="AI26" s="25"/>
      <c r="AR26" s="160"/>
    </row>
    <row r="27" spans="1:218" ht="30" hidden="1" x14ac:dyDescent="0.25">
      <c r="A27" s="44"/>
      <c r="C27" s="45" t="s">
        <v>215</v>
      </c>
      <c r="D27" s="17" t="s">
        <v>119</v>
      </c>
      <c r="E27" s="17" t="s">
        <v>208</v>
      </c>
      <c r="F27" s="17" t="s">
        <v>208</v>
      </c>
      <c r="H27" s="3"/>
      <c r="I27" s="53" t="s">
        <v>216</v>
      </c>
      <c r="J27" s="53" t="s">
        <v>217</v>
      </c>
      <c r="K27" s="53" t="s">
        <v>63</v>
      </c>
      <c r="L27" s="53" t="s">
        <v>218</v>
      </c>
      <c r="M27" s="195" t="s">
        <v>59</v>
      </c>
      <c r="N27" s="53" t="s">
        <v>58</v>
      </c>
      <c r="O27" s="53" t="s">
        <v>57</v>
      </c>
      <c r="P27" s="53" t="s">
        <v>62</v>
      </c>
      <c r="Q27" s="53" t="s">
        <v>56</v>
      </c>
      <c r="R27" s="53" t="s">
        <v>61</v>
      </c>
      <c r="S27" s="53" t="s">
        <v>60</v>
      </c>
      <c r="V27" s="27" t="s">
        <v>219</v>
      </c>
      <c r="AJ27" s="25"/>
      <c r="AR27" s="160"/>
      <c r="HI27" s="157"/>
    </row>
    <row r="28" spans="1:218" hidden="1" x14ac:dyDescent="0.25">
      <c r="A28" s="44"/>
      <c r="C28" s="45" t="s">
        <v>220</v>
      </c>
      <c r="D28" s="17" t="s">
        <v>119</v>
      </c>
      <c r="E28" s="17" t="s">
        <v>208</v>
      </c>
      <c r="F28" s="17" t="s">
        <v>208</v>
      </c>
      <c r="H28" s="3"/>
      <c r="I28" s="26" t="s">
        <v>221</v>
      </c>
      <c r="J28" s="5" t="s">
        <v>222</v>
      </c>
      <c r="K28" s="5">
        <v>5071</v>
      </c>
      <c r="L28" s="5">
        <v>4596</v>
      </c>
      <c r="M28" s="197">
        <v>4336</v>
      </c>
      <c r="N28" s="5">
        <v>4807</v>
      </c>
      <c r="O28" s="5">
        <v>5163</v>
      </c>
      <c r="P28" s="5">
        <v>5390</v>
      </c>
      <c r="Q28" s="5">
        <v>5010</v>
      </c>
      <c r="R28" s="5">
        <v>4843</v>
      </c>
      <c r="S28" s="5">
        <v>5020</v>
      </c>
      <c r="V28" s="2" t="s">
        <v>204</v>
      </c>
      <c r="W28" s="2">
        <v>14</v>
      </c>
      <c r="X28" s="2">
        <v>23</v>
      </c>
      <c r="Y28" s="2">
        <f>X28-W28</f>
        <v>9</v>
      </c>
      <c r="Z28" s="185">
        <v>12.4</v>
      </c>
      <c r="AA28" s="185">
        <v>9.1999999999999993</v>
      </c>
      <c r="AB28" s="2">
        <v>3600</v>
      </c>
      <c r="AJ28" s="25"/>
      <c r="AR28" s="160"/>
      <c r="HI28" s="157"/>
    </row>
    <row r="29" spans="1:218" hidden="1" x14ac:dyDescent="0.25">
      <c r="A29" s="44"/>
      <c r="C29" s="45" t="s">
        <v>123</v>
      </c>
      <c r="D29" s="17" t="s">
        <v>122</v>
      </c>
      <c r="E29" s="51">
        <v>1.9699999999999999E-4</v>
      </c>
      <c r="F29" s="51">
        <f>E29</f>
        <v>1.9699999999999999E-4</v>
      </c>
      <c r="H29" s="8"/>
      <c r="I29" s="26" t="s">
        <v>223</v>
      </c>
      <c r="J29" s="5" t="s">
        <v>222</v>
      </c>
      <c r="K29" s="5">
        <v>3299</v>
      </c>
      <c r="L29" s="5">
        <v>2665</v>
      </c>
      <c r="M29" s="197">
        <v>2365</v>
      </c>
      <c r="N29" s="5">
        <v>2984</v>
      </c>
      <c r="O29" s="5">
        <v>3436</v>
      </c>
      <c r="P29" s="5">
        <v>3732</v>
      </c>
      <c r="Q29" s="5">
        <v>3231</v>
      </c>
      <c r="R29" s="5">
        <v>2985</v>
      </c>
      <c r="S29" s="5">
        <v>3241</v>
      </c>
      <c r="V29" s="2" t="s">
        <v>206</v>
      </c>
      <c r="W29" s="2">
        <v>24</v>
      </c>
      <c r="X29" s="2">
        <v>35</v>
      </c>
      <c r="Y29" s="2">
        <f>X29-W29</f>
        <v>11</v>
      </c>
      <c r="Z29" s="185">
        <v>15.3</v>
      </c>
      <c r="AA29" s="185">
        <v>11.2</v>
      </c>
      <c r="AB29" s="2">
        <v>6274</v>
      </c>
      <c r="AR29" s="160"/>
      <c r="HI29" s="157"/>
    </row>
    <row r="30" spans="1:218" hidden="1" x14ac:dyDescent="0.25">
      <c r="A30" s="44"/>
      <c r="D30" s="3"/>
      <c r="E30" s="3"/>
      <c r="F30" s="3"/>
      <c r="G30" s="8"/>
      <c r="H30" s="8"/>
      <c r="I30" s="26" t="s">
        <v>224</v>
      </c>
      <c r="J30" s="5" t="s">
        <v>222</v>
      </c>
      <c r="K30" s="5">
        <v>5864</v>
      </c>
      <c r="L30" s="5">
        <v>5864</v>
      </c>
      <c r="M30" s="197">
        <v>5864</v>
      </c>
      <c r="N30" s="5">
        <v>5864</v>
      </c>
      <c r="O30" s="5">
        <v>5864</v>
      </c>
      <c r="P30" s="5">
        <v>5864</v>
      </c>
      <c r="Q30" s="5">
        <v>5864</v>
      </c>
      <c r="R30" s="5">
        <v>5864</v>
      </c>
      <c r="S30" s="5">
        <v>5864</v>
      </c>
      <c r="V30" s="2" t="s">
        <v>209</v>
      </c>
      <c r="W30" s="2">
        <v>36</v>
      </c>
      <c r="X30" s="2">
        <v>47</v>
      </c>
      <c r="Y30" s="2">
        <f>X30-W30</f>
        <v>11</v>
      </c>
      <c r="Z30" s="185">
        <v>19.2</v>
      </c>
      <c r="AA30" s="185">
        <v>15</v>
      </c>
      <c r="AB30" s="2">
        <v>10837</v>
      </c>
      <c r="AR30" s="160"/>
      <c r="HI30" s="157"/>
    </row>
    <row r="31" spans="1:218" hidden="1" x14ac:dyDescent="0.25">
      <c r="A31" s="44"/>
      <c r="I31" s="26" t="s">
        <v>225</v>
      </c>
      <c r="J31" s="5" t="s">
        <v>222</v>
      </c>
      <c r="K31" s="5">
        <v>4729</v>
      </c>
      <c r="L31" s="5">
        <v>4729</v>
      </c>
      <c r="M31" s="197">
        <v>4729</v>
      </c>
      <c r="N31" s="5">
        <v>4729</v>
      </c>
      <c r="O31" s="5">
        <v>4729</v>
      </c>
      <c r="P31" s="5">
        <v>4729</v>
      </c>
      <c r="Q31" s="5">
        <v>4729</v>
      </c>
      <c r="R31" s="5">
        <v>4729</v>
      </c>
      <c r="S31" s="5">
        <v>4729</v>
      </c>
      <c r="V31" s="2" t="s">
        <v>211</v>
      </c>
      <c r="W31" s="2">
        <v>48</v>
      </c>
      <c r="X31" s="2">
        <v>61</v>
      </c>
      <c r="Y31" s="2">
        <f>X31-W31</f>
        <v>13</v>
      </c>
      <c r="Z31" s="185">
        <v>22.7</v>
      </c>
      <c r="AA31" s="185">
        <v>17.8</v>
      </c>
      <c r="AB31" s="2">
        <v>22626</v>
      </c>
      <c r="AR31" s="160"/>
      <c r="HI31" s="157"/>
    </row>
    <row r="32" spans="1:218" hidden="1" x14ac:dyDescent="0.25">
      <c r="A32" s="44"/>
      <c r="C32" s="48" t="s">
        <v>124</v>
      </c>
      <c r="D32" s="48" t="s">
        <v>125</v>
      </c>
      <c r="E32" s="210"/>
      <c r="I32" s="198" t="s">
        <v>226</v>
      </c>
      <c r="J32" s="197" t="s">
        <v>222</v>
      </c>
      <c r="K32" s="197">
        <v>3299</v>
      </c>
      <c r="L32" s="197">
        <v>2665</v>
      </c>
      <c r="M32" s="197">
        <v>2365</v>
      </c>
      <c r="N32" s="197">
        <v>2984</v>
      </c>
      <c r="O32" s="197">
        <v>3436</v>
      </c>
      <c r="P32" s="197">
        <v>3732</v>
      </c>
      <c r="Q32" s="197">
        <v>3231</v>
      </c>
      <c r="R32" s="197">
        <v>2985</v>
      </c>
      <c r="S32" s="197">
        <v>3241</v>
      </c>
      <c r="V32" s="2" t="s">
        <v>227</v>
      </c>
      <c r="W32" s="2">
        <v>62</v>
      </c>
      <c r="X32" s="2">
        <v>72</v>
      </c>
      <c r="Y32" s="2">
        <f>X32-W32</f>
        <v>10</v>
      </c>
      <c r="Z32" s="186">
        <f>ROUND((5*3.48)+8.7, 2)</f>
        <v>26.1</v>
      </c>
      <c r="AA32" s="186">
        <f>ROUND((5*2.96)+5.9, 2)</f>
        <v>20.7</v>
      </c>
      <c r="AR32" s="160"/>
      <c r="HI32" s="157"/>
    </row>
    <row r="33" spans="1:217" hidden="1" x14ac:dyDescent="0.25">
      <c r="A33" s="44"/>
      <c r="C33" s="9" t="s">
        <v>32</v>
      </c>
      <c r="D33" s="10">
        <v>15</v>
      </c>
      <c r="E33" s="217"/>
      <c r="I33" s="26" t="s">
        <v>221</v>
      </c>
      <c r="J33" s="5" t="s">
        <v>228</v>
      </c>
      <c r="K33" s="5">
        <v>3457</v>
      </c>
      <c r="L33" s="5">
        <v>3562</v>
      </c>
      <c r="M33" s="197">
        <v>3526</v>
      </c>
      <c r="N33" s="5">
        <v>3458</v>
      </c>
      <c r="O33" s="5">
        <v>3367</v>
      </c>
      <c r="P33" s="5">
        <v>3285</v>
      </c>
      <c r="Q33" s="5">
        <v>3441</v>
      </c>
      <c r="R33" s="5">
        <v>3594</v>
      </c>
      <c r="S33" s="5">
        <v>3448</v>
      </c>
      <c r="AR33" s="160"/>
      <c r="HI33" s="157"/>
    </row>
    <row r="34" spans="1:217" hidden="1" x14ac:dyDescent="0.25">
      <c r="A34" s="44"/>
      <c r="I34" s="26" t="s">
        <v>223</v>
      </c>
      <c r="J34" s="5" t="s">
        <v>228</v>
      </c>
      <c r="K34" s="5">
        <v>1685</v>
      </c>
      <c r="L34" s="5">
        <v>1663</v>
      </c>
      <c r="M34" s="197">
        <v>1574</v>
      </c>
      <c r="N34" s="5">
        <v>1635</v>
      </c>
      <c r="O34" s="5">
        <v>1640</v>
      </c>
      <c r="P34" s="5">
        <v>1627</v>
      </c>
      <c r="Q34" s="5">
        <v>1662</v>
      </c>
      <c r="R34" s="5">
        <v>1736</v>
      </c>
      <c r="S34" s="5">
        <v>1669</v>
      </c>
      <c r="X34" s="11"/>
      <c r="AR34" s="160"/>
      <c r="HI34" s="157"/>
    </row>
    <row r="35" spans="1:217" hidden="1" x14ac:dyDescent="0.25">
      <c r="A35" s="44"/>
      <c r="C35" s="191"/>
      <c r="D35" s="191" t="s">
        <v>29</v>
      </c>
      <c r="E35" s="191"/>
      <c r="F35" s="192" t="s">
        <v>128</v>
      </c>
      <c r="I35" s="26" t="s">
        <v>224</v>
      </c>
      <c r="J35" s="5" t="s">
        <v>228</v>
      </c>
      <c r="K35" s="197">
        <v>3235</v>
      </c>
      <c r="L35" s="5">
        <v>2581</v>
      </c>
      <c r="M35" s="197">
        <v>2139</v>
      </c>
      <c r="N35" s="197">
        <v>2879</v>
      </c>
      <c r="O35" s="197">
        <v>3541</v>
      </c>
      <c r="P35" s="197">
        <v>3685</v>
      </c>
      <c r="Q35" s="197">
        <v>3132</v>
      </c>
      <c r="R35" s="197">
        <v>2979</v>
      </c>
      <c r="S35" s="197">
        <v>3198</v>
      </c>
      <c r="X35" s="11"/>
      <c r="AR35" s="160"/>
      <c r="HI35" s="157"/>
    </row>
    <row r="36" spans="1:217" hidden="1" x14ac:dyDescent="0.25">
      <c r="A36" s="44"/>
      <c r="C36" s="193" t="s">
        <v>32</v>
      </c>
      <c r="D36" s="194">
        <v>100</v>
      </c>
      <c r="E36" s="194"/>
      <c r="F36" s="193" t="s">
        <v>130</v>
      </c>
      <c r="I36" s="26" t="s">
        <v>225</v>
      </c>
      <c r="J36" s="5" t="s">
        <v>228</v>
      </c>
      <c r="K36" s="5">
        <v>4729</v>
      </c>
      <c r="L36" s="5">
        <v>4729</v>
      </c>
      <c r="M36" s="197">
        <v>4729</v>
      </c>
      <c r="N36" s="5">
        <v>4729</v>
      </c>
      <c r="O36" s="5">
        <v>4729</v>
      </c>
      <c r="P36" s="5">
        <v>4729</v>
      </c>
      <c r="Q36" s="5">
        <v>4729</v>
      </c>
      <c r="R36" s="5">
        <v>4729</v>
      </c>
      <c r="S36" s="5">
        <v>4729</v>
      </c>
      <c r="W36" s="11"/>
      <c r="AR36" s="160"/>
    </row>
    <row r="37" spans="1:217" ht="21" hidden="1" customHeight="1" x14ac:dyDescent="0.25">
      <c r="A37" s="44"/>
      <c r="I37" s="198" t="s">
        <v>226</v>
      </c>
      <c r="J37" s="197" t="s">
        <v>228</v>
      </c>
      <c r="K37" s="197">
        <v>1685</v>
      </c>
      <c r="L37" s="197">
        <v>1663</v>
      </c>
      <c r="M37" s="197">
        <v>1574</v>
      </c>
      <c r="N37" s="197">
        <v>1635</v>
      </c>
      <c r="O37" s="197">
        <v>1640</v>
      </c>
      <c r="P37" s="197">
        <v>1627</v>
      </c>
      <c r="Q37" s="197">
        <v>1662</v>
      </c>
      <c r="R37" s="197">
        <v>1736</v>
      </c>
      <c r="S37" s="197">
        <v>1669</v>
      </c>
      <c r="W37" s="11"/>
      <c r="AR37" s="160"/>
    </row>
    <row r="38" spans="1:217" ht="21" hidden="1" x14ac:dyDescent="0.25">
      <c r="A38" s="44"/>
      <c r="C38" s="205" t="s">
        <v>87</v>
      </c>
      <c r="D38" s="48" t="s">
        <v>229</v>
      </c>
      <c r="E38" s="210"/>
      <c r="F38" s="205" t="s">
        <v>162</v>
      </c>
      <c r="I38" s="50"/>
      <c r="J38" s="50"/>
      <c r="Q38" s="27"/>
      <c r="W38" s="11"/>
      <c r="AR38" s="160"/>
    </row>
    <row r="39" spans="1:217" ht="18" hidden="1" customHeight="1" x14ac:dyDescent="0.25">
      <c r="A39" s="44"/>
      <c r="C39" s="52" t="s">
        <v>230</v>
      </c>
      <c r="D39" s="10" t="s">
        <v>228</v>
      </c>
      <c r="E39" s="217"/>
      <c r="F39" s="52" t="s">
        <v>231</v>
      </c>
      <c r="G39" s="50"/>
      <c r="H39" s="50"/>
      <c r="I39" s="344" t="s">
        <v>232</v>
      </c>
      <c r="J39" s="344"/>
      <c r="K39" s="344"/>
      <c r="L39" s="344"/>
      <c r="M39" s="344"/>
      <c r="N39" s="344"/>
      <c r="O39" s="344"/>
      <c r="P39" s="344"/>
      <c r="Q39" s="344"/>
      <c r="W39" s="11"/>
      <c r="AR39" s="160"/>
    </row>
    <row r="40" spans="1:217" ht="18" hidden="1" customHeight="1" x14ac:dyDescent="0.25">
      <c r="A40" s="44"/>
      <c r="C40" s="52" t="s">
        <v>233</v>
      </c>
      <c r="D40" s="10" t="s">
        <v>222</v>
      </c>
      <c r="E40" s="217"/>
      <c r="F40" s="52" t="s">
        <v>132</v>
      </c>
      <c r="G40" s="50"/>
      <c r="H40" s="50"/>
      <c r="I40" s="50"/>
      <c r="J40" s="50"/>
      <c r="W40" s="11"/>
      <c r="AR40" s="160"/>
    </row>
    <row r="41" spans="1:217" ht="21" hidden="1" x14ac:dyDescent="0.25">
      <c r="A41" s="44"/>
      <c r="C41" s="50"/>
      <c r="D41" s="50"/>
      <c r="E41" s="50"/>
      <c r="F41" s="50"/>
      <c r="G41" s="50"/>
      <c r="H41" s="50"/>
      <c r="I41" s="50"/>
      <c r="J41" s="50"/>
      <c r="W41" s="11"/>
      <c r="AR41" s="160"/>
    </row>
    <row r="42" spans="1:217" ht="21" hidden="1" x14ac:dyDescent="0.25">
      <c r="A42" s="44"/>
      <c r="C42" s="50"/>
      <c r="D42" s="50"/>
      <c r="E42" s="50"/>
      <c r="F42" s="50"/>
      <c r="G42" s="50"/>
      <c r="H42" s="50"/>
      <c r="I42" s="50"/>
      <c r="J42" s="50"/>
      <c r="W42" s="11"/>
      <c r="AR42" s="160"/>
    </row>
    <row r="43" spans="1:217" ht="21" hidden="1" x14ac:dyDescent="0.25">
      <c r="A43" s="44"/>
      <c r="C43" s="50"/>
      <c r="D43" s="50"/>
      <c r="E43" s="50"/>
      <c r="F43" s="50"/>
      <c r="G43" s="50"/>
      <c r="H43" s="50"/>
      <c r="I43" s="50"/>
      <c r="J43" s="50"/>
      <c r="AR43" s="160"/>
    </row>
    <row r="44" spans="1:217" ht="21" hidden="1" x14ac:dyDescent="0.25">
      <c r="A44" s="44"/>
      <c r="C44" s="50"/>
      <c r="D44" s="50"/>
      <c r="E44" s="50"/>
      <c r="F44" s="50"/>
      <c r="G44" s="50"/>
      <c r="H44" s="50"/>
      <c r="I44" s="50"/>
      <c r="J44" s="50"/>
      <c r="AR44" s="160"/>
    </row>
    <row r="45" spans="1:217" ht="21" hidden="1" x14ac:dyDescent="0.25">
      <c r="A45" s="44"/>
      <c r="C45" s="50"/>
      <c r="D45" s="50"/>
      <c r="E45" s="50"/>
      <c r="F45" s="50"/>
      <c r="G45" s="50"/>
      <c r="H45" s="50"/>
      <c r="I45" s="50"/>
      <c r="J45" s="50"/>
      <c r="AR45" s="160"/>
    </row>
    <row r="46" spans="1:217" ht="21" hidden="1" x14ac:dyDescent="0.25">
      <c r="A46" s="44"/>
      <c r="C46" s="50"/>
      <c r="D46" s="50"/>
      <c r="E46" s="50"/>
      <c r="F46" s="50"/>
      <c r="G46" s="50"/>
      <c r="H46" s="50"/>
      <c r="I46" s="50"/>
      <c r="J46" s="50"/>
      <c r="AR46" s="160"/>
    </row>
    <row r="47" spans="1:217" ht="21" hidden="1" x14ac:dyDescent="0.25">
      <c r="A47" s="44"/>
      <c r="C47" s="50"/>
      <c r="D47" s="50"/>
      <c r="E47" s="50"/>
      <c r="F47" s="50"/>
      <c r="G47" s="50"/>
      <c r="H47" s="50"/>
      <c r="I47" s="50"/>
      <c r="J47" s="50"/>
      <c r="AR47" s="160"/>
    </row>
    <row r="48" spans="1:217" ht="21" hidden="1" x14ac:dyDescent="0.25">
      <c r="A48" s="44"/>
      <c r="C48" s="50"/>
      <c r="D48" s="50"/>
      <c r="E48" s="50"/>
      <c r="F48" s="50"/>
      <c r="G48" s="50"/>
      <c r="H48" s="50"/>
      <c r="I48" s="50"/>
      <c r="J48" s="50"/>
      <c r="AR48" s="160"/>
    </row>
    <row r="49" spans="1:44" ht="21" hidden="1" x14ac:dyDescent="0.25">
      <c r="A49" s="44"/>
      <c r="C49" s="50"/>
      <c r="D49" s="50"/>
      <c r="E49" s="50"/>
      <c r="F49" s="50"/>
      <c r="G49" s="50"/>
      <c r="H49" s="50"/>
      <c r="I49" s="50"/>
      <c r="J49" s="50"/>
      <c r="AR49" s="160"/>
    </row>
    <row r="50" spans="1:44" ht="21" hidden="1" x14ac:dyDescent="0.25">
      <c r="A50" s="44"/>
      <c r="C50" s="50"/>
      <c r="D50" s="50"/>
      <c r="E50" s="50"/>
      <c r="F50" s="50"/>
      <c r="G50" s="50"/>
      <c r="H50" s="50"/>
      <c r="I50" s="50"/>
      <c r="J50" s="50"/>
      <c r="R50" s="27"/>
      <c r="S50" s="27"/>
      <c r="T50" s="27"/>
      <c r="U50" s="27"/>
      <c r="AR50" s="160"/>
    </row>
    <row r="51" spans="1:44" ht="15" hidden="1" customHeight="1" x14ac:dyDescent="0.25">
      <c r="A51" s="44"/>
      <c r="C51" s="50"/>
      <c r="D51" s="50"/>
      <c r="E51" s="50"/>
      <c r="F51" s="50"/>
      <c r="G51" s="50"/>
      <c r="H51" s="50"/>
      <c r="I51" s="50"/>
      <c r="J51" s="50"/>
      <c r="AR51" s="160"/>
    </row>
    <row r="52" spans="1:44" ht="15" hidden="1" customHeight="1" x14ac:dyDescent="0.25">
      <c r="A52" s="44"/>
      <c r="C52" s="50"/>
      <c r="D52" s="50"/>
      <c r="E52" s="50"/>
      <c r="F52" s="50"/>
      <c r="G52" s="50"/>
      <c r="H52" s="50"/>
      <c r="I52" s="50"/>
      <c r="J52" s="50"/>
      <c r="AR52" s="160"/>
    </row>
    <row r="53" spans="1:44" ht="15" hidden="1" customHeight="1" x14ac:dyDescent="0.25">
      <c r="A53" s="44"/>
      <c r="C53" s="50"/>
      <c r="D53" s="50"/>
      <c r="E53" s="50"/>
      <c r="F53" s="50"/>
      <c r="G53" s="50"/>
      <c r="H53" s="50"/>
      <c r="I53" s="50"/>
      <c r="J53" s="50"/>
      <c r="AR53" s="160"/>
    </row>
    <row r="54" spans="1:44" ht="15" hidden="1" customHeight="1" x14ac:dyDescent="0.25">
      <c r="A54" s="44"/>
      <c r="C54" s="50"/>
      <c r="D54" s="50"/>
      <c r="E54" s="50"/>
      <c r="F54" s="50"/>
      <c r="G54" s="50"/>
      <c r="H54" s="50"/>
      <c r="I54" s="50"/>
      <c r="J54" s="50"/>
      <c r="AR54" s="160"/>
    </row>
    <row r="55" spans="1:44" ht="15" hidden="1" customHeight="1" x14ac:dyDescent="0.25">
      <c r="A55" s="44"/>
      <c r="AR55" s="160"/>
    </row>
    <row r="56" spans="1:44" ht="15" hidden="1" customHeight="1" x14ac:dyDescent="0.25">
      <c r="A56" s="44"/>
      <c r="AR56" s="160"/>
    </row>
    <row r="57" spans="1:44" ht="15" hidden="1" customHeight="1" x14ac:dyDescent="0.25">
      <c r="A57" s="44"/>
      <c r="AR57" s="160"/>
    </row>
    <row r="58" spans="1:44" ht="19.5" customHeight="1" x14ac:dyDescent="0.25">
      <c r="A58" s="160"/>
      <c r="B58" s="160"/>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M58" s="160"/>
      <c r="AN58" s="160"/>
      <c r="AO58" s="160"/>
      <c r="AP58" s="160"/>
      <c r="AQ58" s="160"/>
      <c r="AR58" s="160"/>
    </row>
    <row r="59" spans="1:44" ht="18" customHeight="1" x14ac:dyDescent="0.25">
      <c r="A59" s="160"/>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0"/>
      <c r="AL59" s="160"/>
      <c r="AM59" s="160"/>
      <c r="AN59" s="160"/>
      <c r="AO59" s="160"/>
      <c r="AP59" s="160"/>
      <c r="AQ59" s="160"/>
      <c r="AR59" s="160"/>
    </row>
    <row r="60" spans="1:44" s="157" customFormat="1" x14ac:dyDescent="0.25"/>
    <row r="61" spans="1:44" s="157" customFormat="1" x14ac:dyDescent="0.25"/>
    <row r="62" spans="1:44" s="157" customFormat="1" x14ac:dyDescent="0.25"/>
    <row r="63" spans="1:44" s="157" customFormat="1" x14ac:dyDescent="0.25"/>
    <row r="64" spans="1:44" s="157" customFormat="1" x14ac:dyDescent="0.25"/>
    <row r="65" s="157" customFormat="1" x14ac:dyDescent="0.25"/>
    <row r="66" s="157" customFormat="1" x14ac:dyDescent="0.25"/>
    <row r="67" s="157" customFormat="1" x14ac:dyDescent="0.25"/>
    <row r="68" s="157" customFormat="1" x14ac:dyDescent="0.25"/>
    <row r="69" s="157" customFormat="1" x14ac:dyDescent="0.25"/>
    <row r="70" s="157" customFormat="1" x14ac:dyDescent="0.25"/>
    <row r="71" s="157" customFormat="1" x14ac:dyDescent="0.25"/>
    <row r="72" s="157" customFormat="1" x14ac:dyDescent="0.25"/>
    <row r="73" s="157" customFormat="1" x14ac:dyDescent="0.25"/>
    <row r="74" s="157" customFormat="1" x14ac:dyDescent="0.25"/>
    <row r="75" s="157" customFormat="1" x14ac:dyDescent="0.25"/>
    <row r="76" s="157" customFormat="1" x14ac:dyDescent="0.25"/>
    <row r="77" s="157" customFormat="1" x14ac:dyDescent="0.25"/>
    <row r="78" s="157" customFormat="1" x14ac:dyDescent="0.25"/>
    <row r="79" s="157" customFormat="1" x14ac:dyDescent="0.25"/>
    <row r="80" s="157" customFormat="1" x14ac:dyDescent="0.25"/>
    <row r="81" s="157" customFormat="1" x14ac:dyDescent="0.25"/>
    <row r="82" s="157" customFormat="1" x14ac:dyDescent="0.25"/>
    <row r="83" s="157" customFormat="1" x14ac:dyDescent="0.25"/>
    <row r="84" s="157" customFormat="1" x14ac:dyDescent="0.25"/>
    <row r="85" s="157" customFormat="1" x14ac:dyDescent="0.25"/>
    <row r="86" s="157" customFormat="1" x14ac:dyDescent="0.25"/>
    <row r="87" s="157" customFormat="1" x14ac:dyDescent="0.25"/>
    <row r="88" s="157" customFormat="1" x14ac:dyDescent="0.25"/>
    <row r="89" s="157" customFormat="1" x14ac:dyDescent="0.25"/>
    <row r="90" s="157" customFormat="1" x14ac:dyDescent="0.25"/>
    <row r="91" s="157" customFormat="1" x14ac:dyDescent="0.25"/>
    <row r="92" s="157" customFormat="1" x14ac:dyDescent="0.25"/>
    <row r="93" s="157" customFormat="1" x14ac:dyDescent="0.25"/>
    <row r="94" s="157" customFormat="1" x14ac:dyDescent="0.25"/>
    <row r="95" s="157" customFormat="1" x14ac:dyDescent="0.25"/>
    <row r="96" s="157" customFormat="1" x14ac:dyDescent="0.25"/>
    <row r="97" s="157" customFormat="1" x14ac:dyDescent="0.25"/>
    <row r="98" s="157" customFormat="1" x14ac:dyDescent="0.25"/>
    <row r="99" s="157" customFormat="1" x14ac:dyDescent="0.25"/>
    <row r="100" s="157" customFormat="1" x14ac:dyDescent="0.25"/>
    <row r="101" s="157" customFormat="1" x14ac:dyDescent="0.25"/>
    <row r="102" s="157" customFormat="1" x14ac:dyDescent="0.25"/>
    <row r="103" s="157" customFormat="1" x14ac:dyDescent="0.25"/>
    <row r="104" s="157" customFormat="1" x14ac:dyDescent="0.25"/>
    <row r="105" s="157" customFormat="1" x14ac:dyDescent="0.25"/>
    <row r="106" s="157" customFormat="1" x14ac:dyDescent="0.25"/>
    <row r="107" s="157" customFormat="1" x14ac:dyDescent="0.25"/>
    <row r="108" s="157" customFormat="1" x14ac:dyDescent="0.25"/>
    <row r="109" s="157" customFormat="1" x14ac:dyDescent="0.25"/>
    <row r="110" s="157" customFormat="1" x14ac:dyDescent="0.25"/>
    <row r="111" s="157" customFormat="1" x14ac:dyDescent="0.25"/>
    <row r="112" s="157" customFormat="1" x14ac:dyDescent="0.25"/>
    <row r="113" s="157" customFormat="1" x14ac:dyDescent="0.25"/>
    <row r="114" s="157" customFormat="1" x14ac:dyDescent="0.25"/>
    <row r="115" s="157" customFormat="1" x14ac:dyDescent="0.25"/>
    <row r="116" s="157" customFormat="1" x14ac:dyDescent="0.25"/>
    <row r="117" s="157" customFormat="1" x14ac:dyDescent="0.25"/>
    <row r="118" s="157" customFormat="1" x14ac:dyDescent="0.25"/>
    <row r="119" s="157" customFormat="1" x14ac:dyDescent="0.25"/>
    <row r="120" s="157" customFormat="1" x14ac:dyDescent="0.25"/>
    <row r="121" s="157" customFormat="1" x14ac:dyDescent="0.25"/>
    <row r="122" s="157" customFormat="1" x14ac:dyDescent="0.25"/>
    <row r="123" s="157" customFormat="1" x14ac:dyDescent="0.25"/>
    <row r="124" s="157" customFormat="1" x14ac:dyDescent="0.25"/>
    <row r="125" s="157" customFormat="1" x14ac:dyDescent="0.25"/>
    <row r="126" s="157" customFormat="1" x14ac:dyDescent="0.25"/>
    <row r="127" s="157" customFormat="1" x14ac:dyDescent="0.25"/>
    <row r="128" s="157" customFormat="1" x14ac:dyDescent="0.25"/>
    <row r="129" s="157" customFormat="1" x14ac:dyDescent="0.25"/>
    <row r="130" s="157" customFormat="1" x14ac:dyDescent="0.25"/>
    <row r="131" s="157" customFormat="1" x14ac:dyDescent="0.25"/>
    <row r="132" s="157" customFormat="1" x14ac:dyDescent="0.25"/>
    <row r="133" s="157" customFormat="1" x14ac:dyDescent="0.25"/>
    <row r="134" s="157" customFormat="1" x14ac:dyDescent="0.25"/>
    <row r="135" s="157" customFormat="1" x14ac:dyDescent="0.25"/>
    <row r="136" s="157" customFormat="1" x14ac:dyDescent="0.25"/>
    <row r="137" s="157" customFormat="1" x14ac:dyDescent="0.25"/>
    <row r="138" s="157" customFormat="1" x14ac:dyDescent="0.25"/>
    <row r="139" s="157" customFormat="1" x14ac:dyDescent="0.25"/>
    <row r="140" s="157" customFormat="1" x14ac:dyDescent="0.25"/>
    <row r="141" s="157" customFormat="1" x14ac:dyDescent="0.25"/>
    <row r="142" s="157" customFormat="1" x14ac:dyDescent="0.25"/>
    <row r="143" s="157" customFormat="1" x14ac:dyDescent="0.25"/>
    <row r="144" s="157" customFormat="1" x14ac:dyDescent="0.25"/>
    <row r="145" s="157" customFormat="1" x14ac:dyDescent="0.25"/>
    <row r="146" s="157" customFormat="1" x14ac:dyDescent="0.25"/>
    <row r="147" s="157" customFormat="1" x14ac:dyDescent="0.25"/>
    <row r="148" s="157" customFormat="1" x14ac:dyDescent="0.25"/>
    <row r="149" s="157" customFormat="1" x14ac:dyDescent="0.25"/>
    <row r="150" s="157" customFormat="1" x14ac:dyDescent="0.25"/>
    <row r="151" s="157" customFormat="1" x14ac:dyDescent="0.25"/>
    <row r="152" s="157" customFormat="1" x14ac:dyDescent="0.25"/>
    <row r="153" s="157" customFormat="1" x14ac:dyDescent="0.25"/>
    <row r="154" s="157" customFormat="1" x14ac:dyDescent="0.25"/>
    <row r="155" s="157" customFormat="1" x14ac:dyDescent="0.25"/>
    <row r="156" s="157" customFormat="1" x14ac:dyDescent="0.25"/>
    <row r="157" s="157" customFormat="1" x14ac:dyDescent="0.25"/>
    <row r="158" s="157" customFormat="1" x14ac:dyDescent="0.25"/>
    <row r="159" s="157" customFormat="1" x14ac:dyDescent="0.25"/>
    <row r="160" s="157" customFormat="1" x14ac:dyDescent="0.25"/>
    <row r="161" s="157" customFormat="1" x14ac:dyDescent="0.25"/>
    <row r="162" s="157" customFormat="1" x14ac:dyDescent="0.25"/>
    <row r="163" s="157" customFormat="1" x14ac:dyDescent="0.25"/>
    <row r="164" s="157" customFormat="1" x14ac:dyDescent="0.25"/>
    <row r="165" s="157" customFormat="1" x14ac:dyDescent="0.25"/>
    <row r="166" s="157" customFormat="1" x14ac:dyDescent="0.25"/>
    <row r="167" s="157" customFormat="1" x14ac:dyDescent="0.25"/>
    <row r="168" s="157" customFormat="1" x14ac:dyDescent="0.25"/>
    <row r="169" s="157" customFormat="1" x14ac:dyDescent="0.25"/>
    <row r="170" s="157" customFormat="1" x14ac:dyDescent="0.25"/>
    <row r="171" s="157" customFormat="1" x14ac:dyDescent="0.25"/>
    <row r="172" s="157" customFormat="1" x14ac:dyDescent="0.25"/>
    <row r="173" s="157" customFormat="1" x14ac:dyDescent="0.25"/>
    <row r="174" s="157" customFormat="1" x14ac:dyDescent="0.25"/>
    <row r="175" s="157" customFormat="1" x14ac:dyDescent="0.25"/>
    <row r="176" s="157" customFormat="1" x14ac:dyDescent="0.25"/>
    <row r="177" s="157" customFormat="1" x14ac:dyDescent="0.25"/>
    <row r="178" s="157" customFormat="1" x14ac:dyDescent="0.25"/>
    <row r="179" s="157" customFormat="1" x14ac:dyDescent="0.25"/>
    <row r="180" s="157" customFormat="1" x14ac:dyDescent="0.25"/>
    <row r="181" s="157" customFormat="1" x14ac:dyDescent="0.25"/>
    <row r="182" s="157" customFormat="1" x14ac:dyDescent="0.25"/>
    <row r="183" s="157" customFormat="1" x14ac:dyDescent="0.25"/>
    <row r="184" s="157" customFormat="1" x14ac:dyDescent="0.25"/>
    <row r="185" s="157" customFormat="1" x14ac:dyDescent="0.25"/>
    <row r="186" s="157" customFormat="1" x14ac:dyDescent="0.25"/>
    <row r="187" s="157" customFormat="1" x14ac:dyDescent="0.25"/>
    <row r="188" s="157" customFormat="1" x14ac:dyDescent="0.25"/>
    <row r="189" s="157" customFormat="1" x14ac:dyDescent="0.25"/>
    <row r="190" s="157" customFormat="1" x14ac:dyDescent="0.25"/>
    <row r="191" s="157" customFormat="1" x14ac:dyDescent="0.25"/>
    <row r="192" s="157" customFormat="1" x14ac:dyDescent="0.25"/>
    <row r="193" s="157" customFormat="1" x14ac:dyDescent="0.25"/>
    <row r="194" s="157" customFormat="1" x14ac:dyDescent="0.25"/>
    <row r="195" s="157" customFormat="1" x14ac:dyDescent="0.25"/>
    <row r="196" s="157" customFormat="1" x14ac:dyDescent="0.25"/>
    <row r="197" s="157" customFormat="1" x14ac:dyDescent="0.25"/>
    <row r="198" s="157" customFormat="1" x14ac:dyDescent="0.25"/>
    <row r="199" s="157" customFormat="1" x14ac:dyDescent="0.25"/>
    <row r="200" s="157" customFormat="1" x14ac:dyDescent="0.25"/>
    <row r="201" s="157" customFormat="1" x14ac:dyDescent="0.25"/>
    <row r="202" s="157" customFormat="1" x14ac:dyDescent="0.25"/>
    <row r="203" s="157" customFormat="1" x14ac:dyDescent="0.25"/>
    <row r="204" s="157" customFormat="1" x14ac:dyDescent="0.25"/>
    <row r="205" s="157" customFormat="1" x14ac:dyDescent="0.25"/>
    <row r="206" s="157" customFormat="1" x14ac:dyDescent="0.25"/>
    <row r="207" s="157" customFormat="1" x14ac:dyDescent="0.25"/>
    <row r="208" s="157" customFormat="1" x14ac:dyDescent="0.25"/>
    <row r="209" s="157" customFormat="1" x14ac:dyDescent="0.25"/>
    <row r="210" s="157" customFormat="1" x14ac:dyDescent="0.25"/>
    <row r="211" s="157" customFormat="1" x14ac:dyDescent="0.25"/>
    <row r="212" s="157" customFormat="1" x14ac:dyDescent="0.25"/>
    <row r="213" s="157" customFormat="1" x14ac:dyDescent="0.25"/>
    <row r="214" s="157" customFormat="1" x14ac:dyDescent="0.25"/>
    <row r="215" s="157" customFormat="1" x14ac:dyDescent="0.25"/>
    <row r="216" s="157" customFormat="1" x14ac:dyDescent="0.25"/>
    <row r="217" s="157" customFormat="1" x14ac:dyDescent="0.25"/>
    <row r="218" s="157" customFormat="1" x14ac:dyDescent="0.25"/>
    <row r="219" s="157" customFormat="1" x14ac:dyDescent="0.25"/>
    <row r="220" s="157" customFormat="1" x14ac:dyDescent="0.25"/>
    <row r="221" s="157" customFormat="1" x14ac:dyDescent="0.25"/>
    <row r="222" s="157" customFormat="1" x14ac:dyDescent="0.25"/>
    <row r="223" s="157" customFormat="1" x14ac:dyDescent="0.25"/>
    <row r="224" s="157" customFormat="1" x14ac:dyDescent="0.25"/>
    <row r="225" s="157" customFormat="1" x14ac:dyDescent="0.25"/>
    <row r="226" s="157" customFormat="1" x14ac:dyDescent="0.25"/>
    <row r="227" s="157" customFormat="1" x14ac:dyDescent="0.25"/>
    <row r="228" s="157" customFormat="1" x14ac:dyDescent="0.25"/>
    <row r="229" s="157" customFormat="1" x14ac:dyDescent="0.25"/>
    <row r="230" s="157" customFormat="1" x14ac:dyDescent="0.25"/>
    <row r="231" s="157" customFormat="1" x14ac:dyDescent="0.25"/>
    <row r="232" s="157" customFormat="1" x14ac:dyDescent="0.25"/>
    <row r="233" s="157" customFormat="1" x14ac:dyDescent="0.25"/>
    <row r="234" s="157" customFormat="1" x14ac:dyDescent="0.25"/>
    <row r="235" s="157" customFormat="1" x14ac:dyDescent="0.25"/>
    <row r="236" s="157" customFormat="1" x14ac:dyDescent="0.25"/>
    <row r="237" s="157" customFormat="1" x14ac:dyDescent="0.25"/>
    <row r="238" s="157" customFormat="1" x14ac:dyDescent="0.25"/>
    <row r="239" s="157" customFormat="1" x14ac:dyDescent="0.25"/>
    <row r="240" s="157" customFormat="1" x14ac:dyDescent="0.25"/>
    <row r="241" s="157" customFormat="1" x14ac:dyDescent="0.25"/>
    <row r="242" s="157" customFormat="1" x14ac:dyDescent="0.25"/>
    <row r="243" s="157" customFormat="1" x14ac:dyDescent="0.25"/>
    <row r="244" s="157" customFormat="1" x14ac:dyDescent="0.25"/>
    <row r="245" s="157" customFormat="1" x14ac:dyDescent="0.25"/>
    <row r="246" s="157" customFormat="1" x14ac:dyDescent="0.25"/>
    <row r="247" s="157" customFormat="1" x14ac:dyDescent="0.25"/>
    <row r="248" s="157" customFormat="1" x14ac:dyDescent="0.25"/>
    <row r="249" s="157" customFormat="1" x14ac:dyDescent="0.25"/>
    <row r="250" s="157" customFormat="1" x14ac:dyDescent="0.25"/>
    <row r="251" s="157" customFormat="1" x14ac:dyDescent="0.25"/>
    <row r="252" s="157" customFormat="1" x14ac:dyDescent="0.25"/>
    <row r="253" s="157" customFormat="1" x14ac:dyDescent="0.25"/>
    <row r="254" s="157" customFormat="1" x14ac:dyDescent="0.25"/>
    <row r="255" s="157" customFormat="1" x14ac:dyDescent="0.25"/>
    <row r="256" s="157" customFormat="1" x14ac:dyDescent="0.25"/>
    <row r="257" s="157" customFormat="1" x14ac:dyDescent="0.25"/>
    <row r="258" s="157" customFormat="1" x14ac:dyDescent="0.25"/>
    <row r="259" s="157" customFormat="1" x14ac:dyDescent="0.25"/>
    <row r="260" s="157" customFormat="1" x14ac:dyDescent="0.25"/>
    <row r="261" s="157" customFormat="1" x14ac:dyDescent="0.25"/>
    <row r="262" s="157" customFormat="1" x14ac:dyDescent="0.25"/>
    <row r="263" s="157" customFormat="1" x14ac:dyDescent="0.25"/>
    <row r="264" s="157" customFormat="1" x14ac:dyDescent="0.25"/>
    <row r="265" s="157" customFormat="1" x14ac:dyDescent="0.25"/>
    <row r="266" s="157" customFormat="1" x14ac:dyDescent="0.25"/>
    <row r="267" s="157" customFormat="1" x14ac:dyDescent="0.25"/>
    <row r="268" s="157" customFormat="1" x14ac:dyDescent="0.25"/>
    <row r="269" s="157" customFormat="1" x14ac:dyDescent="0.25"/>
    <row r="270" s="157" customFormat="1" x14ac:dyDescent="0.25"/>
    <row r="271" s="157" customFormat="1" x14ac:dyDescent="0.25"/>
    <row r="272" s="157" customFormat="1" x14ac:dyDescent="0.25"/>
    <row r="273" s="157" customFormat="1" x14ac:dyDescent="0.25"/>
    <row r="274" s="157" customFormat="1" x14ac:dyDescent="0.25"/>
    <row r="275" s="157" customFormat="1" x14ac:dyDescent="0.25"/>
    <row r="276" s="157" customFormat="1" x14ac:dyDescent="0.25"/>
    <row r="277" s="157" customFormat="1" x14ac:dyDescent="0.25"/>
    <row r="278" s="157" customFormat="1" x14ac:dyDescent="0.25"/>
    <row r="279" s="157" customFormat="1" x14ac:dyDescent="0.25"/>
    <row r="280" s="157" customFormat="1" x14ac:dyDescent="0.25"/>
    <row r="281" s="157" customFormat="1" x14ac:dyDescent="0.25"/>
    <row r="282" s="157" customFormat="1" x14ac:dyDescent="0.25"/>
    <row r="283" s="157" customFormat="1" x14ac:dyDescent="0.25"/>
    <row r="284" s="157" customFormat="1" x14ac:dyDescent="0.25"/>
    <row r="285" s="157" customFormat="1" x14ac:dyDescent="0.25"/>
    <row r="286" s="157" customFormat="1" x14ac:dyDescent="0.25"/>
    <row r="287" s="157" customFormat="1" x14ac:dyDescent="0.25"/>
    <row r="288" s="157" customFormat="1" x14ac:dyDescent="0.25"/>
    <row r="289" s="157" customFormat="1" x14ac:dyDescent="0.25"/>
    <row r="290" s="157" customFormat="1" x14ac:dyDescent="0.25"/>
    <row r="291" s="157" customFormat="1" x14ac:dyDescent="0.25"/>
    <row r="292" s="157" customFormat="1" x14ac:dyDescent="0.25"/>
    <row r="293" s="157" customFormat="1" x14ac:dyDescent="0.25"/>
    <row r="294" s="157" customFormat="1" x14ac:dyDescent="0.25"/>
    <row r="295" s="157" customFormat="1" x14ac:dyDescent="0.25"/>
    <row r="296" s="157" customFormat="1" x14ac:dyDescent="0.25"/>
    <row r="297" s="157" customFormat="1" x14ac:dyDescent="0.25"/>
    <row r="298" s="157" customFormat="1" x14ac:dyDescent="0.25"/>
    <row r="299" s="157" customFormat="1" x14ac:dyDescent="0.25"/>
    <row r="300" s="157" customFormat="1" x14ac:dyDescent="0.25"/>
    <row r="301" s="157" customFormat="1" x14ac:dyDescent="0.25"/>
    <row r="302" s="157" customFormat="1" x14ac:dyDescent="0.25"/>
    <row r="303" s="157" customFormat="1" x14ac:dyDescent="0.25"/>
    <row r="304" s="157" customFormat="1" x14ac:dyDescent="0.25"/>
    <row r="305" s="157" customFormat="1" x14ac:dyDescent="0.25"/>
    <row r="306" s="157" customFormat="1" x14ac:dyDescent="0.25"/>
    <row r="307" s="157" customFormat="1" x14ac:dyDescent="0.25"/>
    <row r="308" s="157" customFormat="1" x14ac:dyDescent="0.25"/>
    <row r="309" s="157" customFormat="1" x14ac:dyDescent="0.25"/>
    <row r="310" s="157" customFormat="1" x14ac:dyDescent="0.25"/>
    <row r="311" s="157" customFormat="1" x14ac:dyDescent="0.25"/>
    <row r="312" s="157" customFormat="1" x14ac:dyDescent="0.25"/>
    <row r="313" s="157" customFormat="1" x14ac:dyDescent="0.25"/>
    <row r="314" s="157" customFormat="1" x14ac:dyDescent="0.25"/>
    <row r="315" s="157" customFormat="1" x14ac:dyDescent="0.25"/>
    <row r="316" s="157" customFormat="1" x14ac:dyDescent="0.25"/>
    <row r="317" s="157" customFormat="1" x14ac:dyDescent="0.25"/>
    <row r="318" s="157" customFormat="1" x14ac:dyDescent="0.25"/>
    <row r="319" s="157" customFormat="1" x14ac:dyDescent="0.25"/>
    <row r="320" s="157" customFormat="1" x14ac:dyDescent="0.25"/>
    <row r="321" s="157" customFormat="1" x14ac:dyDescent="0.25"/>
    <row r="322" s="157" customFormat="1" x14ac:dyDescent="0.25"/>
    <row r="323" s="157" customFormat="1" x14ac:dyDescent="0.25"/>
    <row r="324" s="157" customFormat="1" x14ac:dyDescent="0.25"/>
    <row r="325" s="157" customFormat="1" x14ac:dyDescent="0.25"/>
    <row r="326" s="157" customFormat="1" x14ac:dyDescent="0.25"/>
    <row r="327" s="157" customFormat="1" x14ac:dyDescent="0.25"/>
    <row r="328" s="157" customFormat="1" x14ac:dyDescent="0.25"/>
    <row r="329" s="157" customFormat="1" x14ac:dyDescent="0.25"/>
    <row r="330" s="157" customFormat="1" x14ac:dyDescent="0.25"/>
    <row r="331" s="157" customFormat="1" x14ac:dyDescent="0.25"/>
    <row r="332" s="157" customFormat="1" x14ac:dyDescent="0.25"/>
    <row r="333" s="157" customFormat="1" x14ac:dyDescent="0.25"/>
    <row r="334" s="157" customFormat="1" x14ac:dyDescent="0.25"/>
    <row r="335" s="157" customFormat="1" x14ac:dyDescent="0.25"/>
    <row r="336" s="157" customFormat="1" x14ac:dyDescent="0.25"/>
    <row r="337" s="157" customFormat="1" x14ac:dyDescent="0.25"/>
    <row r="338" s="157" customFormat="1" x14ac:dyDescent="0.25"/>
    <row r="339" s="157" customFormat="1" x14ac:dyDescent="0.25"/>
    <row r="340" s="157" customFormat="1" x14ac:dyDescent="0.25"/>
    <row r="341" s="157" customFormat="1" x14ac:dyDescent="0.25"/>
    <row r="342" s="157" customFormat="1" x14ac:dyDescent="0.25"/>
    <row r="343" s="157" customFormat="1" x14ac:dyDescent="0.25"/>
    <row r="344" s="157" customFormat="1" x14ac:dyDescent="0.25"/>
    <row r="345" s="157" customFormat="1" x14ac:dyDescent="0.25"/>
    <row r="346" s="157" customFormat="1" x14ac:dyDescent="0.25"/>
    <row r="347" s="157" customFormat="1" x14ac:dyDescent="0.25"/>
    <row r="348" s="157" customFormat="1" x14ac:dyDescent="0.25"/>
    <row r="349" s="157" customFormat="1" x14ac:dyDescent="0.25"/>
    <row r="350" s="157" customFormat="1" x14ac:dyDescent="0.25"/>
    <row r="351" s="157" customFormat="1" x14ac:dyDescent="0.25"/>
    <row r="352" s="157" customFormat="1" x14ac:dyDescent="0.25"/>
    <row r="353" s="157" customFormat="1" x14ac:dyDescent="0.25"/>
    <row r="354" s="157" customFormat="1" x14ac:dyDescent="0.25"/>
    <row r="355" s="157" customFormat="1" x14ac:dyDescent="0.25"/>
    <row r="356" s="157" customFormat="1" x14ac:dyDescent="0.25"/>
    <row r="357" s="157" customFormat="1" x14ac:dyDescent="0.25"/>
    <row r="358" s="157" customFormat="1" x14ac:dyDescent="0.25"/>
    <row r="359" s="157" customFormat="1" x14ac:dyDescent="0.25"/>
    <row r="360" s="157" customFormat="1" x14ac:dyDescent="0.25"/>
    <row r="361" s="157" customFormat="1" x14ac:dyDescent="0.25"/>
    <row r="362" s="157" customFormat="1" x14ac:dyDescent="0.25"/>
    <row r="363" s="157" customFormat="1" x14ac:dyDescent="0.25"/>
    <row r="364" s="157" customFormat="1" x14ac:dyDescent="0.25"/>
    <row r="365" s="157" customFormat="1" x14ac:dyDescent="0.25"/>
    <row r="366" s="157" customFormat="1" x14ac:dyDescent="0.25"/>
    <row r="367" s="157" customFormat="1" x14ac:dyDescent="0.25"/>
    <row r="368" s="157" customFormat="1" x14ac:dyDescent="0.25"/>
    <row r="369" s="157" customFormat="1" x14ac:dyDescent="0.25"/>
    <row r="370" s="157" customFormat="1" x14ac:dyDescent="0.25"/>
    <row r="371" s="157" customFormat="1" x14ac:dyDescent="0.25"/>
    <row r="372" s="157" customFormat="1" x14ac:dyDescent="0.25"/>
    <row r="373" s="157" customFormat="1" x14ac:dyDescent="0.25"/>
    <row r="374" s="157" customFormat="1" x14ac:dyDescent="0.25"/>
    <row r="375" s="157" customFormat="1" x14ac:dyDescent="0.25"/>
    <row r="376" s="157" customFormat="1" x14ac:dyDescent="0.25"/>
    <row r="377" s="157" customFormat="1" x14ac:dyDescent="0.25"/>
    <row r="378" s="157" customFormat="1" x14ac:dyDescent="0.25"/>
    <row r="379" s="157" customFormat="1" x14ac:dyDescent="0.25"/>
    <row r="380" s="157" customFormat="1" x14ac:dyDescent="0.25"/>
    <row r="381" s="157" customFormat="1" x14ac:dyDescent="0.25"/>
    <row r="382" s="157" customFormat="1" x14ac:dyDescent="0.25"/>
    <row r="383" s="157" customFormat="1" x14ac:dyDescent="0.25"/>
    <row r="384" s="157" customFormat="1" x14ac:dyDescent="0.25"/>
    <row r="385" s="157" customFormat="1" x14ac:dyDescent="0.25"/>
    <row r="386" s="157" customFormat="1" x14ac:dyDescent="0.25"/>
    <row r="387" s="157" customFormat="1" x14ac:dyDescent="0.25"/>
    <row r="388" s="157" customFormat="1" x14ac:dyDescent="0.25"/>
    <row r="389" s="157" customFormat="1" x14ac:dyDescent="0.25"/>
    <row r="390" s="157" customFormat="1" x14ac:dyDescent="0.25"/>
    <row r="391" s="157" customFormat="1" x14ac:dyDescent="0.25"/>
    <row r="392" s="157" customFormat="1" x14ac:dyDescent="0.25"/>
    <row r="393" s="157" customFormat="1" x14ac:dyDescent="0.25"/>
    <row r="394" s="157" customFormat="1" x14ac:dyDescent="0.25"/>
    <row r="395" s="157" customFormat="1" x14ac:dyDescent="0.25"/>
    <row r="396" s="157" customFormat="1" x14ac:dyDescent="0.25"/>
    <row r="397" s="157" customFormat="1" x14ac:dyDescent="0.25"/>
    <row r="398" s="157" customFormat="1" x14ac:dyDescent="0.25"/>
    <row r="399" s="157" customFormat="1" x14ac:dyDescent="0.25"/>
    <row r="400" s="157" customFormat="1" x14ac:dyDescent="0.25"/>
    <row r="401" s="157" customFormat="1" x14ac:dyDescent="0.25"/>
    <row r="402" s="157" customFormat="1" x14ac:dyDescent="0.25"/>
    <row r="403" s="157" customFormat="1" x14ac:dyDescent="0.25"/>
    <row r="404" s="157" customFormat="1" x14ac:dyDescent="0.25"/>
    <row r="405" s="157" customFormat="1" x14ac:dyDescent="0.25"/>
    <row r="406" s="157" customFormat="1" x14ac:dyDescent="0.25"/>
    <row r="407" s="157" customFormat="1" x14ac:dyDescent="0.25"/>
    <row r="408" s="157" customFormat="1" x14ac:dyDescent="0.25"/>
    <row r="409" s="157" customFormat="1" x14ac:dyDescent="0.25"/>
    <row r="410" s="157" customFormat="1" x14ac:dyDescent="0.25"/>
    <row r="411" s="157" customFormat="1" x14ac:dyDescent="0.25"/>
    <row r="412" s="157" customFormat="1" x14ac:dyDescent="0.25"/>
    <row r="413" s="157" customFormat="1" x14ac:dyDescent="0.25"/>
    <row r="414" s="157" customFormat="1" x14ac:dyDescent="0.25"/>
    <row r="415" s="157" customFormat="1" x14ac:dyDescent="0.25"/>
    <row r="416" s="157" customFormat="1" x14ac:dyDescent="0.25"/>
    <row r="417" s="157" customFormat="1" x14ac:dyDescent="0.25"/>
    <row r="418" s="157" customFormat="1" x14ac:dyDescent="0.25"/>
    <row r="419" s="157" customFormat="1" x14ac:dyDescent="0.25"/>
    <row r="420" s="157" customFormat="1" x14ac:dyDescent="0.25"/>
    <row r="421" s="157" customFormat="1" x14ac:dyDescent="0.25"/>
    <row r="422" s="157" customFormat="1" x14ac:dyDescent="0.25"/>
    <row r="423" s="157" customFormat="1" x14ac:dyDescent="0.25"/>
    <row r="424" s="157" customFormat="1" x14ac:dyDescent="0.25"/>
    <row r="425" s="157" customFormat="1" x14ac:dyDescent="0.25"/>
    <row r="426" s="157" customFormat="1" x14ac:dyDescent="0.25"/>
    <row r="427" s="157" customFormat="1" x14ac:dyDescent="0.25"/>
    <row r="428" s="157" customFormat="1" x14ac:dyDescent="0.25"/>
    <row r="429" s="157" customFormat="1" x14ac:dyDescent="0.25"/>
    <row r="430" s="157" customFormat="1" x14ac:dyDescent="0.25"/>
    <row r="431" s="157" customFormat="1" x14ac:dyDescent="0.25"/>
    <row r="432" s="157" customFormat="1" x14ac:dyDescent="0.25"/>
    <row r="433" s="157" customFormat="1" x14ac:dyDescent="0.25"/>
    <row r="434" s="157" customFormat="1" x14ac:dyDescent="0.25"/>
    <row r="435" s="157" customFormat="1" x14ac:dyDescent="0.25"/>
    <row r="436" s="157" customFormat="1" x14ac:dyDescent="0.25"/>
    <row r="437" s="157" customFormat="1" x14ac:dyDescent="0.25"/>
    <row r="438" s="157" customFormat="1" x14ac:dyDescent="0.25"/>
    <row r="439" s="157" customFormat="1" x14ac:dyDescent="0.25"/>
    <row r="440" s="157" customFormat="1" x14ac:dyDescent="0.25"/>
    <row r="441" s="157" customFormat="1" x14ac:dyDescent="0.25"/>
    <row r="442" s="157" customFormat="1" x14ac:dyDescent="0.25"/>
    <row r="443" s="157" customFormat="1" x14ac:dyDescent="0.25"/>
    <row r="444" s="157" customFormat="1" x14ac:dyDescent="0.25"/>
    <row r="445" s="157" customFormat="1" x14ac:dyDescent="0.25"/>
    <row r="446" s="157" customFormat="1" x14ac:dyDescent="0.25"/>
    <row r="447" s="157" customFormat="1" x14ac:dyDescent="0.25"/>
    <row r="448" s="157" customFormat="1" x14ac:dyDescent="0.25"/>
    <row r="449" s="157" customFormat="1" x14ac:dyDescent="0.25"/>
    <row r="450" s="157" customFormat="1" x14ac:dyDescent="0.25"/>
    <row r="451" s="157" customFormat="1" x14ac:dyDescent="0.25"/>
    <row r="452" s="157" customFormat="1" x14ac:dyDescent="0.25"/>
    <row r="453" s="157" customFormat="1" x14ac:dyDescent="0.25"/>
    <row r="454" s="157" customFormat="1" x14ac:dyDescent="0.25"/>
    <row r="455" s="157" customFormat="1" x14ac:dyDescent="0.25"/>
    <row r="456" s="157" customFormat="1" x14ac:dyDescent="0.25"/>
    <row r="457" s="157" customFormat="1" x14ac:dyDescent="0.25"/>
    <row r="458" s="157" customFormat="1" x14ac:dyDescent="0.25"/>
    <row r="459" s="157" customFormat="1" x14ac:dyDescent="0.25"/>
    <row r="460" s="157" customFormat="1" x14ac:dyDescent="0.25"/>
    <row r="461" s="157" customFormat="1" x14ac:dyDescent="0.25"/>
    <row r="462" s="157" customFormat="1" x14ac:dyDescent="0.25"/>
    <row r="463" s="157" customFormat="1" x14ac:dyDescent="0.25"/>
    <row r="464" s="157" customFormat="1" x14ac:dyDescent="0.25"/>
    <row r="465" s="157" customFormat="1" x14ac:dyDescent="0.25"/>
    <row r="466" s="157" customFormat="1" x14ac:dyDescent="0.25"/>
    <row r="467" s="157" customFormat="1" x14ac:dyDescent="0.25"/>
    <row r="468" s="157" customFormat="1" x14ac:dyDescent="0.25"/>
    <row r="469" s="157" customFormat="1" x14ac:dyDescent="0.25"/>
    <row r="470" s="157" customFormat="1" x14ac:dyDescent="0.25"/>
    <row r="471" s="157" customFormat="1" x14ac:dyDescent="0.25"/>
    <row r="472" s="157" customFormat="1" x14ac:dyDescent="0.25"/>
    <row r="473" s="157" customFormat="1" x14ac:dyDescent="0.25"/>
    <row r="474" s="157" customFormat="1" x14ac:dyDescent="0.25"/>
    <row r="475" s="157" customFormat="1" x14ac:dyDescent="0.25"/>
    <row r="476" s="157" customFormat="1" x14ac:dyDescent="0.25"/>
    <row r="477" s="157" customFormat="1" x14ac:dyDescent="0.25"/>
    <row r="478" s="157" customFormat="1" x14ac:dyDescent="0.25"/>
    <row r="479" s="157" customFormat="1" x14ac:dyDescent="0.25"/>
    <row r="480" s="157" customFormat="1" x14ac:dyDescent="0.25"/>
    <row r="481" s="157" customFormat="1" x14ac:dyDescent="0.25"/>
    <row r="482" s="157" customFormat="1" x14ac:dyDescent="0.25"/>
    <row r="483" s="157" customFormat="1" x14ac:dyDescent="0.25"/>
    <row r="484" s="157" customFormat="1" x14ac:dyDescent="0.25"/>
    <row r="485" s="157" customFormat="1" x14ac:dyDescent="0.25"/>
    <row r="486" s="157" customFormat="1" x14ac:dyDescent="0.25"/>
    <row r="487" s="157" customFormat="1" x14ac:dyDescent="0.25"/>
    <row r="488" s="157" customFormat="1" x14ac:dyDescent="0.25"/>
    <row r="489" s="157" customFormat="1" x14ac:dyDescent="0.25"/>
    <row r="490" s="157" customFormat="1" x14ac:dyDescent="0.25"/>
    <row r="491" s="157" customFormat="1" x14ac:dyDescent="0.25"/>
    <row r="492" s="157" customFormat="1" x14ac:dyDescent="0.25"/>
    <row r="493" s="157" customFormat="1" x14ac:dyDescent="0.25"/>
    <row r="494" s="157" customFormat="1" x14ac:dyDescent="0.25"/>
    <row r="495" s="157" customFormat="1" x14ac:dyDescent="0.25"/>
    <row r="496" s="157" customFormat="1" x14ac:dyDescent="0.25"/>
    <row r="497" s="157" customFormat="1" x14ac:dyDescent="0.25"/>
    <row r="498" s="157" customFormat="1" x14ac:dyDescent="0.25"/>
    <row r="499" s="157" customFormat="1" x14ac:dyDescent="0.25"/>
    <row r="500" s="157" customFormat="1" x14ac:dyDescent="0.25"/>
    <row r="501" s="157" customFormat="1" x14ac:dyDescent="0.25"/>
    <row r="502" s="157" customFormat="1" x14ac:dyDescent="0.25"/>
    <row r="503" s="157" customFormat="1" x14ac:dyDescent="0.25"/>
    <row r="504" s="157" customFormat="1" x14ac:dyDescent="0.25"/>
    <row r="505" s="157" customFormat="1" x14ac:dyDescent="0.25"/>
    <row r="506" s="157" customFormat="1" x14ac:dyDescent="0.25"/>
    <row r="507" s="157" customFormat="1" x14ac:dyDescent="0.25"/>
    <row r="508" s="157" customFormat="1" x14ac:dyDescent="0.25"/>
    <row r="509" s="157" customFormat="1" x14ac:dyDescent="0.25"/>
    <row r="510" s="157" customFormat="1" x14ac:dyDescent="0.25"/>
    <row r="511" s="157" customFormat="1" x14ac:dyDescent="0.25"/>
    <row r="512" s="157" customFormat="1" x14ac:dyDescent="0.25"/>
    <row r="513" s="157" customFormat="1" x14ac:dyDescent="0.25"/>
    <row r="514" s="157" customFormat="1" x14ac:dyDescent="0.25"/>
    <row r="515" s="157" customFormat="1" x14ac:dyDescent="0.25"/>
    <row r="516" s="157" customFormat="1" x14ac:dyDescent="0.25"/>
    <row r="517" s="157" customFormat="1" x14ac:dyDescent="0.25"/>
    <row r="518" s="157" customFormat="1" x14ac:dyDescent="0.25"/>
    <row r="519" s="157" customFormat="1" x14ac:dyDescent="0.25"/>
    <row r="520" s="157" customFormat="1" x14ac:dyDescent="0.25"/>
    <row r="521" s="157" customFormat="1" x14ac:dyDescent="0.25"/>
    <row r="522" s="157" customFormat="1" x14ac:dyDescent="0.25"/>
    <row r="523" s="157" customFormat="1" x14ac:dyDescent="0.25"/>
    <row r="524" s="157" customFormat="1" x14ac:dyDescent="0.25"/>
    <row r="525" s="157" customFormat="1" x14ac:dyDescent="0.25"/>
    <row r="526" s="157" customFormat="1" x14ac:dyDescent="0.25"/>
    <row r="527" s="157" customFormat="1" x14ac:dyDescent="0.25"/>
    <row r="528" s="157" customFormat="1" x14ac:dyDescent="0.25"/>
    <row r="529" s="157" customFormat="1" x14ac:dyDescent="0.25"/>
    <row r="530" s="157" customFormat="1" x14ac:dyDescent="0.25"/>
    <row r="531" s="157" customFormat="1" x14ac:dyDescent="0.25"/>
    <row r="532" s="157" customFormat="1" x14ac:dyDescent="0.25"/>
    <row r="533" s="157" customFormat="1" x14ac:dyDescent="0.25"/>
    <row r="534" s="157" customFormat="1" x14ac:dyDescent="0.25"/>
    <row r="535" s="157" customFormat="1" x14ac:dyDescent="0.25"/>
    <row r="536" s="157" customFormat="1" x14ac:dyDescent="0.25"/>
    <row r="537" s="157" customFormat="1" x14ac:dyDescent="0.25"/>
    <row r="538" s="157" customFormat="1" x14ac:dyDescent="0.25"/>
    <row r="539" s="157" customFormat="1" x14ac:dyDescent="0.25"/>
    <row r="540" s="157" customFormat="1" x14ac:dyDescent="0.25"/>
    <row r="541" s="157" customFormat="1" x14ac:dyDescent="0.25"/>
    <row r="542" s="157" customFormat="1" x14ac:dyDescent="0.25"/>
    <row r="543" s="157" customFormat="1" x14ac:dyDescent="0.25"/>
    <row r="544" s="157" customFormat="1" x14ac:dyDescent="0.25"/>
    <row r="545" s="157" customFormat="1" x14ac:dyDescent="0.25"/>
    <row r="546" s="157" customFormat="1" x14ac:dyDescent="0.25"/>
    <row r="547" s="157" customFormat="1" x14ac:dyDescent="0.25"/>
    <row r="548" s="157" customFormat="1" x14ac:dyDescent="0.25"/>
    <row r="549" s="157" customFormat="1" x14ac:dyDescent="0.25"/>
    <row r="550" s="157" customFormat="1" x14ac:dyDescent="0.25"/>
    <row r="551" s="157" customFormat="1" x14ac:dyDescent="0.25"/>
    <row r="552" s="157" customFormat="1" x14ac:dyDescent="0.25"/>
    <row r="553" s="157" customFormat="1" x14ac:dyDescent="0.25"/>
    <row r="554" s="157" customFormat="1" x14ac:dyDescent="0.25"/>
    <row r="555" s="157" customFormat="1" x14ac:dyDescent="0.25"/>
    <row r="556" s="157" customFormat="1" x14ac:dyDescent="0.25"/>
    <row r="557" s="157" customFormat="1" x14ac:dyDescent="0.25"/>
    <row r="558" s="157" customFormat="1" x14ac:dyDescent="0.25"/>
    <row r="559" s="157" customFormat="1" x14ac:dyDescent="0.25"/>
    <row r="560" s="157" customFormat="1" x14ac:dyDescent="0.25"/>
    <row r="561" s="157" customFormat="1" x14ac:dyDescent="0.25"/>
    <row r="562" s="157" customFormat="1" x14ac:dyDescent="0.25"/>
    <row r="563" s="157" customFormat="1" x14ac:dyDescent="0.25"/>
    <row r="564" s="157" customFormat="1" x14ac:dyDescent="0.25"/>
    <row r="565" s="157" customFormat="1" x14ac:dyDescent="0.25"/>
    <row r="566" s="157" customFormat="1" x14ac:dyDescent="0.25"/>
    <row r="567" s="157" customFormat="1" x14ac:dyDescent="0.25"/>
    <row r="568" s="157" customFormat="1" x14ac:dyDescent="0.25"/>
    <row r="569" s="157" customFormat="1" x14ac:dyDescent="0.25"/>
    <row r="570" s="157" customFormat="1" x14ac:dyDescent="0.25"/>
    <row r="571" s="157" customFormat="1" x14ac:dyDescent="0.25"/>
    <row r="572" s="157" customFormat="1" x14ac:dyDescent="0.25"/>
    <row r="573" s="157" customFormat="1" x14ac:dyDescent="0.25"/>
    <row r="574" s="157" customFormat="1" x14ac:dyDescent="0.25"/>
    <row r="575" s="157" customFormat="1" x14ac:dyDescent="0.25"/>
    <row r="576" s="157" customFormat="1" x14ac:dyDescent="0.25"/>
    <row r="577" s="157" customFormat="1" x14ac:dyDescent="0.25"/>
    <row r="578" s="157" customFormat="1" x14ac:dyDescent="0.25"/>
    <row r="579" s="157" customFormat="1" x14ac:dyDescent="0.25"/>
    <row r="580" s="157" customFormat="1" x14ac:dyDescent="0.25"/>
    <row r="581" s="157" customFormat="1" x14ac:dyDescent="0.25"/>
    <row r="582" s="157" customFormat="1" x14ac:dyDescent="0.25"/>
    <row r="583" s="157" customFormat="1" x14ac:dyDescent="0.25"/>
    <row r="584" s="157" customFormat="1" x14ac:dyDescent="0.25"/>
    <row r="585" s="157" customFormat="1" x14ac:dyDescent="0.25"/>
    <row r="586" s="157" customFormat="1" x14ac:dyDescent="0.25"/>
    <row r="587" s="157" customFormat="1" x14ac:dyDescent="0.25"/>
    <row r="588" s="157" customFormat="1" x14ac:dyDescent="0.25"/>
    <row r="589" s="157" customFormat="1" x14ac:dyDescent="0.25"/>
    <row r="590" s="157" customFormat="1" x14ac:dyDescent="0.25"/>
    <row r="591" s="157" customFormat="1" x14ac:dyDescent="0.25"/>
    <row r="592" s="157" customFormat="1" x14ac:dyDescent="0.25"/>
    <row r="593" s="157" customFormat="1" x14ac:dyDescent="0.25"/>
    <row r="594" s="157" customFormat="1" x14ac:dyDescent="0.25"/>
    <row r="595" s="157" customFormat="1" x14ac:dyDescent="0.25"/>
    <row r="596" s="157" customFormat="1" x14ac:dyDescent="0.25"/>
    <row r="597" s="157" customFormat="1" x14ac:dyDescent="0.25"/>
    <row r="598" s="157" customFormat="1" x14ac:dyDescent="0.25"/>
    <row r="599" s="157" customFormat="1" x14ac:dyDescent="0.25"/>
    <row r="600" s="157" customFormat="1" x14ac:dyDescent="0.25"/>
    <row r="601" s="157" customFormat="1" x14ac:dyDescent="0.25"/>
    <row r="602" s="157" customFormat="1" x14ac:dyDescent="0.25"/>
    <row r="603" s="157" customFormat="1" x14ac:dyDescent="0.25"/>
    <row r="604" s="157" customFormat="1" x14ac:dyDescent="0.25"/>
    <row r="605" s="157" customFormat="1" x14ac:dyDescent="0.25"/>
    <row r="606" s="157" customFormat="1" x14ac:dyDescent="0.25"/>
    <row r="607" s="157" customFormat="1" x14ac:dyDescent="0.25"/>
    <row r="608" s="157" customFormat="1" x14ac:dyDescent="0.25"/>
    <row r="609" s="157" customFormat="1" x14ac:dyDescent="0.25"/>
    <row r="610" s="157" customFormat="1" x14ac:dyDescent="0.25"/>
    <row r="611" s="157" customFormat="1" x14ac:dyDescent="0.25"/>
    <row r="612" s="157" customFormat="1" x14ac:dyDescent="0.25"/>
    <row r="613" s="157" customFormat="1" x14ac:dyDescent="0.25"/>
    <row r="614" s="157" customFormat="1" x14ac:dyDescent="0.25"/>
    <row r="615" s="157" customFormat="1" x14ac:dyDescent="0.25"/>
    <row r="616" s="157" customFormat="1" x14ac:dyDescent="0.25"/>
    <row r="617" s="157" customFormat="1" x14ac:dyDescent="0.25"/>
    <row r="618" s="157" customFormat="1" x14ac:dyDescent="0.25"/>
    <row r="619" s="157" customFormat="1" x14ac:dyDescent="0.25"/>
    <row r="620" s="157" customFormat="1" x14ac:dyDescent="0.25"/>
    <row r="621" s="157" customFormat="1" x14ac:dyDescent="0.25"/>
    <row r="622" s="157" customFormat="1" x14ac:dyDescent="0.25"/>
    <row r="623" s="157" customFormat="1" x14ac:dyDescent="0.25"/>
    <row r="624" s="157" customFormat="1" x14ac:dyDescent="0.25"/>
    <row r="625" s="157" customFormat="1" x14ac:dyDescent="0.25"/>
    <row r="626" s="157" customFormat="1" x14ac:dyDescent="0.25"/>
    <row r="627" s="157" customFormat="1" x14ac:dyDescent="0.25"/>
    <row r="628" s="157" customFormat="1" x14ac:dyDescent="0.25"/>
    <row r="629" s="157" customFormat="1" x14ac:dyDescent="0.25"/>
    <row r="630" s="157" customFormat="1" x14ac:dyDescent="0.25"/>
    <row r="631" s="157" customFormat="1" x14ac:dyDescent="0.25"/>
    <row r="632" s="157" customFormat="1" x14ac:dyDescent="0.25"/>
    <row r="633" s="157" customFormat="1" x14ac:dyDescent="0.25"/>
    <row r="634" s="157" customFormat="1" x14ac:dyDescent="0.25"/>
    <row r="635" s="157" customFormat="1" x14ac:dyDescent="0.25"/>
    <row r="636" s="157" customFormat="1" x14ac:dyDescent="0.25"/>
    <row r="637" s="157" customFormat="1" x14ac:dyDescent="0.25"/>
    <row r="638" s="157" customFormat="1" x14ac:dyDescent="0.25"/>
    <row r="639" s="157" customFormat="1" x14ac:dyDescent="0.25"/>
    <row r="640" s="157" customFormat="1" x14ac:dyDescent="0.25"/>
    <row r="641" s="157" customFormat="1" x14ac:dyDescent="0.25"/>
    <row r="642" s="157" customFormat="1" x14ac:dyDescent="0.25"/>
    <row r="643" s="157" customFormat="1" x14ac:dyDescent="0.25"/>
    <row r="644" s="157" customFormat="1" x14ac:dyDescent="0.25"/>
    <row r="645" s="157" customFormat="1" x14ac:dyDescent="0.25"/>
    <row r="646" s="157" customFormat="1" x14ac:dyDescent="0.25"/>
    <row r="647" s="157" customFormat="1" x14ac:dyDescent="0.25"/>
    <row r="648" s="157" customFormat="1" x14ac:dyDescent="0.25"/>
    <row r="649" s="157" customFormat="1" x14ac:dyDescent="0.25"/>
    <row r="650" s="157" customFormat="1" x14ac:dyDescent="0.25"/>
    <row r="651" s="157" customFormat="1" x14ac:dyDescent="0.25"/>
    <row r="652" s="157" customFormat="1" x14ac:dyDescent="0.25"/>
    <row r="653" s="157" customFormat="1" x14ac:dyDescent="0.25"/>
    <row r="654" s="157" customFormat="1" x14ac:dyDescent="0.25"/>
    <row r="655" s="157" customFormat="1" x14ac:dyDescent="0.25"/>
    <row r="656" s="157" customFormat="1" x14ac:dyDescent="0.25"/>
    <row r="657" s="157" customFormat="1" x14ac:dyDescent="0.25"/>
    <row r="658" s="157" customFormat="1" x14ac:dyDescent="0.25"/>
    <row r="659" s="157" customFormat="1" x14ac:dyDescent="0.25"/>
    <row r="660" s="157" customFormat="1" x14ac:dyDescent="0.25"/>
    <row r="661" s="157" customFormat="1" x14ac:dyDescent="0.25"/>
    <row r="662" s="157" customFormat="1" x14ac:dyDescent="0.25"/>
    <row r="663" s="157" customFormat="1" x14ac:dyDescent="0.25"/>
    <row r="664" s="157" customFormat="1" x14ac:dyDescent="0.25"/>
    <row r="665" s="157" customFormat="1" x14ac:dyDescent="0.25"/>
    <row r="666" s="157" customFormat="1" x14ac:dyDescent="0.25"/>
    <row r="667" s="157" customFormat="1" x14ac:dyDescent="0.25"/>
    <row r="668" s="157" customFormat="1" x14ac:dyDescent="0.25"/>
    <row r="669" s="157" customFormat="1" x14ac:dyDescent="0.25"/>
    <row r="670" s="157" customFormat="1" x14ac:dyDescent="0.25"/>
    <row r="671" s="157" customFormat="1" x14ac:dyDescent="0.25"/>
    <row r="672" s="157" customFormat="1" x14ac:dyDescent="0.25"/>
    <row r="673" s="157" customFormat="1" x14ac:dyDescent="0.25"/>
    <row r="674" s="157" customFormat="1" x14ac:dyDescent="0.25"/>
    <row r="675" s="157" customFormat="1" x14ac:dyDescent="0.25"/>
    <row r="676" s="157" customFormat="1" x14ac:dyDescent="0.25"/>
    <row r="677" s="157" customFormat="1" x14ac:dyDescent="0.25"/>
    <row r="678" s="157" customFormat="1" x14ac:dyDescent="0.25"/>
    <row r="679" s="157" customFormat="1" x14ac:dyDescent="0.25"/>
    <row r="680" s="157" customFormat="1" x14ac:dyDescent="0.25"/>
    <row r="681" s="157" customFormat="1" x14ac:dyDescent="0.25"/>
    <row r="682" s="157" customFormat="1" x14ac:dyDescent="0.25"/>
    <row r="683" s="157" customFormat="1" x14ac:dyDescent="0.25"/>
    <row r="684" s="157" customFormat="1" x14ac:dyDescent="0.25"/>
    <row r="685" s="157" customFormat="1" x14ac:dyDescent="0.25"/>
    <row r="686" s="157" customFormat="1" x14ac:dyDescent="0.25"/>
    <row r="687" s="157" customFormat="1" x14ac:dyDescent="0.25"/>
    <row r="688" s="157" customFormat="1" x14ac:dyDescent="0.25"/>
    <row r="689" s="157" customFormat="1" x14ac:dyDescent="0.25"/>
    <row r="690" s="157" customFormat="1" x14ac:dyDescent="0.25"/>
    <row r="691" s="157" customFormat="1" x14ac:dyDescent="0.25"/>
    <row r="692" s="157" customFormat="1" x14ac:dyDescent="0.25"/>
    <row r="693" s="157" customFormat="1" x14ac:dyDescent="0.25"/>
    <row r="694" s="157" customFormat="1" x14ac:dyDescent="0.25"/>
    <row r="695" s="157" customFormat="1" x14ac:dyDescent="0.25"/>
    <row r="696" s="157" customFormat="1" x14ac:dyDescent="0.25"/>
    <row r="697" s="157" customFormat="1" x14ac:dyDescent="0.25"/>
    <row r="698" s="157" customFormat="1" x14ac:dyDescent="0.25"/>
    <row r="699" s="157" customFormat="1" x14ac:dyDescent="0.25"/>
    <row r="700" s="157" customFormat="1" x14ac:dyDescent="0.25"/>
    <row r="701" s="157" customFormat="1" x14ac:dyDescent="0.25"/>
    <row r="702" s="157" customFormat="1" x14ac:dyDescent="0.25"/>
    <row r="703" s="157" customFormat="1" x14ac:dyDescent="0.25"/>
    <row r="704" s="157" customFormat="1" x14ac:dyDescent="0.25"/>
    <row r="705" s="157" customFormat="1" x14ac:dyDescent="0.25"/>
    <row r="706" s="157" customFormat="1" x14ac:dyDescent="0.25"/>
    <row r="707" s="157" customFormat="1" x14ac:dyDescent="0.25"/>
    <row r="708" s="157" customFormat="1" x14ac:dyDescent="0.25"/>
    <row r="709" s="157" customFormat="1" x14ac:dyDescent="0.25"/>
    <row r="710" s="157" customFormat="1" x14ac:dyDescent="0.25"/>
    <row r="711" s="157" customFormat="1" x14ac:dyDescent="0.25"/>
    <row r="712" s="157" customFormat="1" x14ac:dyDescent="0.25"/>
    <row r="713" s="157" customFormat="1" x14ac:dyDescent="0.25"/>
    <row r="714" s="157" customFormat="1" x14ac:dyDescent="0.25"/>
    <row r="715" s="157" customFormat="1" x14ac:dyDescent="0.25"/>
    <row r="716" s="157" customFormat="1" x14ac:dyDescent="0.25"/>
    <row r="717" s="157" customFormat="1" x14ac:dyDescent="0.25"/>
    <row r="718" s="157" customFormat="1" x14ac:dyDescent="0.25"/>
    <row r="719" s="157" customFormat="1" x14ac:dyDescent="0.25"/>
    <row r="720" s="157" customFormat="1" x14ac:dyDescent="0.25"/>
    <row r="721" s="157" customFormat="1" x14ac:dyDescent="0.25"/>
    <row r="722" s="157" customFormat="1" x14ac:dyDescent="0.25"/>
    <row r="723" s="157" customFormat="1" x14ac:dyDescent="0.25"/>
    <row r="724" s="157" customFormat="1" x14ac:dyDescent="0.25"/>
    <row r="725" s="157" customFormat="1" x14ac:dyDescent="0.25"/>
    <row r="726" s="157" customFormat="1" x14ac:dyDescent="0.25"/>
    <row r="727" s="157" customFormat="1" x14ac:dyDescent="0.25"/>
    <row r="728" s="157" customFormat="1" x14ac:dyDescent="0.25"/>
    <row r="729" s="157" customFormat="1" x14ac:dyDescent="0.25"/>
    <row r="730" s="157" customFormat="1" x14ac:dyDescent="0.25"/>
    <row r="731" s="157" customFormat="1" x14ac:dyDescent="0.25"/>
    <row r="732" s="157" customFormat="1" x14ac:dyDescent="0.25"/>
    <row r="733" s="157" customFormat="1" x14ac:dyDescent="0.25"/>
    <row r="734" s="157" customFormat="1" x14ac:dyDescent="0.25"/>
    <row r="735" s="157" customFormat="1" x14ac:dyDescent="0.25"/>
    <row r="736" s="157" customFormat="1" x14ac:dyDescent="0.25"/>
    <row r="737" s="157" customFormat="1" x14ac:dyDescent="0.25"/>
    <row r="738" s="157" customFormat="1" x14ac:dyDescent="0.25"/>
    <row r="739" s="157" customFormat="1" x14ac:dyDescent="0.25"/>
    <row r="740" s="157" customFormat="1" x14ac:dyDescent="0.25"/>
    <row r="741" s="157" customFormat="1" x14ac:dyDescent="0.25"/>
    <row r="742" s="157" customFormat="1" x14ac:dyDescent="0.25"/>
    <row r="743" s="157" customFormat="1" x14ac:dyDescent="0.25"/>
    <row r="744" s="157" customFormat="1" x14ac:dyDescent="0.25"/>
    <row r="745" s="157" customFormat="1" x14ac:dyDescent="0.25"/>
    <row r="746" s="157" customFormat="1" x14ac:dyDescent="0.25"/>
    <row r="747" s="157" customFormat="1" x14ac:dyDescent="0.25"/>
    <row r="748" s="157" customFormat="1" x14ac:dyDescent="0.25"/>
    <row r="749" s="157" customFormat="1" x14ac:dyDescent="0.25"/>
    <row r="750" s="157" customFormat="1" x14ac:dyDescent="0.25"/>
    <row r="751" s="157" customFormat="1" x14ac:dyDescent="0.25"/>
    <row r="752" s="157" customFormat="1" x14ac:dyDescent="0.25"/>
    <row r="753" s="157" customFormat="1" x14ac:dyDescent="0.25"/>
    <row r="754" s="157" customFormat="1" x14ac:dyDescent="0.25"/>
    <row r="755" s="157" customFormat="1" x14ac:dyDescent="0.25"/>
    <row r="756" s="157" customFormat="1" x14ac:dyDescent="0.25"/>
  </sheetData>
  <sheetProtection algorithmName="SHA-512" hashValue="N+z5cRBvLlFav6AJxNSXQgoktkwP8vRQDSpXtr7KKy3eJNRVAKeU2HtRhkwxhAnP9GDY90L+Dsd5BWJT8P1ZIA==" saltValue="QCRFjN7c3LRGyjvG1KIy9A==" spinCount="100000" sheet="1" selectLockedCells="1"/>
  <mergeCells count="7">
    <mergeCell ref="B2:AK2"/>
    <mergeCell ref="B3:C3"/>
    <mergeCell ref="D3:I4"/>
    <mergeCell ref="I39:Q39"/>
    <mergeCell ref="H6:K6"/>
    <mergeCell ref="L6:R6"/>
    <mergeCell ref="I26:T26"/>
  </mergeCells>
  <phoneticPr fontId="37" type="noConversion"/>
  <conditionalFormatting sqref="H9:K16">
    <cfRule type="expression" dxfId="9" priority="2" stopIfTrue="1">
      <formula>IF($D9="New Construction", TRUE, FALSE)</formula>
    </cfRule>
  </conditionalFormatting>
  <conditionalFormatting sqref="K9:K16">
    <cfRule type="expression" dxfId="8" priority="6" stopIfTrue="1">
      <formula>IF($J9="No", TRUE, FALSE)</formula>
    </cfRule>
  </conditionalFormatting>
  <conditionalFormatting sqref="P9:P16">
    <cfRule type="expression" dxfId="7" priority="1">
      <formula>$P9&lt;$V9</formula>
    </cfRule>
  </conditionalFormatting>
  <conditionalFormatting sqref="R9:S16">
    <cfRule type="expression" dxfId="6" priority="32" stopIfTrue="1">
      <formula>IF($Q9="No", TRUE, FALSE)</formula>
    </cfRule>
  </conditionalFormatting>
  <conditionalFormatting sqref="AL9:AL16">
    <cfRule type="expression" dxfId="5" priority="34" stopIfTrue="1">
      <formula>IF($AL9="Not Eligible", TRUE, FALSE)</formula>
    </cfRule>
  </conditionalFormatting>
  <dataValidations disablePrompts="1" count="6">
    <dataValidation type="list" allowBlank="1" showInputMessage="1" showErrorMessage="1" sqref="Q9:Q16 J9:J16" xr:uid="{00000000-0002-0000-0600-000001000000}">
      <formula1>$D$39:$D$40</formula1>
    </dataValidation>
    <dataValidation type="list" allowBlank="1" showInputMessage="1" showErrorMessage="1" sqref="I9:I16 O9:O16" xr:uid="{00000000-0002-0000-0600-000003000000}">
      <formula1>$I$20:$I$23</formula1>
    </dataValidation>
    <dataValidation type="list" allowBlank="1" showInputMessage="1" showErrorMessage="1" sqref="D10:D16" xr:uid="{00000000-0002-0000-0600-000005000000}">
      <formula1>$C$39</formula1>
    </dataValidation>
    <dataValidation type="list" allowBlank="1" showInputMessage="1" showErrorMessage="1" sqref="F9:F16" xr:uid="{ABCB54F2-F5D5-434D-9490-20F9F6B684B4}">
      <formula1>$I$28:$I$32</formula1>
    </dataValidation>
    <dataValidation type="custom" errorStyle="information" allowBlank="1" showInputMessage="1" showErrorMessage="1" error="New fan efficiency does not meet the minimum program requirements.  " sqref="P9:P16" xr:uid="{B8C0366D-9B87-4B4B-A149-3109EC72DA97}">
      <formula1>P9&gt;V9</formula1>
    </dataValidation>
    <dataValidation type="list" allowBlank="1" showInputMessage="1" showErrorMessage="1" sqref="D9" xr:uid="{11EEA2BF-1C74-40C5-80C5-2C2D9F7C76F0}">
      <formula1>$C$39:$C$40</formula1>
    </dataValidation>
  </dataValidations>
  <hyperlinks>
    <hyperlink ref="B3" location="'Calculator Index'!A1" display="Return to Index" xr:uid="{00000000-0004-0000-0600-000000000000}"/>
    <hyperlink ref="B3:C3" location="'Project Summary'!A1" display="Return to Index" xr:uid="{00000000-0004-0000-0600-000001000000}"/>
  </hyperlink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GM183"/>
  <sheetViews>
    <sheetView topLeftCell="A3" workbookViewId="0">
      <selection activeCell="B3" sqref="B3:C3"/>
    </sheetView>
  </sheetViews>
  <sheetFormatPr defaultColWidth="9.140625" defaultRowHeight="15" x14ac:dyDescent="0.25"/>
  <cols>
    <col min="1" max="1" width="3.7109375" style="2" customWidth="1"/>
    <col min="2" max="2" width="5.7109375" style="2" customWidth="1"/>
    <col min="3" max="3" width="31.7109375" style="2" customWidth="1"/>
    <col min="4" max="4" width="28.7109375" style="2" customWidth="1"/>
    <col min="5" max="5" width="17.140625" style="2" customWidth="1"/>
    <col min="6" max="6" width="18.5703125" style="2" customWidth="1"/>
    <col min="7" max="7" width="17.85546875" style="2" customWidth="1"/>
    <col min="8" max="8" width="15" style="2" customWidth="1"/>
    <col min="9" max="9" width="12.7109375" style="2" customWidth="1"/>
    <col min="10" max="10" width="18.28515625" style="2" customWidth="1"/>
    <col min="11" max="11" width="17.85546875" style="2" customWidth="1"/>
    <col min="12" max="12" width="11.42578125" style="2" customWidth="1"/>
    <col min="13" max="13" width="16.85546875" style="2" customWidth="1"/>
    <col min="14" max="14" width="17.85546875" style="2" hidden="1" customWidth="1"/>
    <col min="15" max="15" width="15.5703125" style="2" hidden="1" customWidth="1"/>
    <col min="16" max="16" width="16.5703125" style="2" hidden="1" customWidth="1"/>
    <col min="17" max="17" width="19" style="2" hidden="1" customWidth="1"/>
    <col min="18" max="18" width="16.42578125" style="2" hidden="1" customWidth="1"/>
    <col min="19" max="20" width="16.140625" style="2" hidden="1" customWidth="1"/>
    <col min="21" max="21" width="20.5703125" style="2" customWidth="1"/>
    <col min="22" max="22" width="12" style="2" customWidth="1"/>
    <col min="23" max="23" width="16.5703125" style="2" customWidth="1"/>
    <col min="24" max="24" width="12.42578125" style="2" hidden="1" customWidth="1"/>
    <col min="25" max="25" width="13.140625" style="2" hidden="1" customWidth="1"/>
    <col min="26" max="26" width="14.85546875" style="2" hidden="1" customWidth="1"/>
    <col min="27" max="27" width="9.140625" style="157" hidden="1" customWidth="1"/>
    <col min="28" max="28" width="9.140625" style="157"/>
    <col min="29" max="30" width="9.140625" style="157" hidden="1" customWidth="1"/>
    <col min="31" max="193" width="9.140625" style="157"/>
    <col min="194" max="16384" width="9.140625" style="2"/>
  </cols>
  <sheetData>
    <row r="1" spans="1:195" customFormat="1" ht="19.5" customHeight="1" x14ac:dyDescent="0.25">
      <c r="A1" s="155"/>
      <c r="B1" s="28"/>
      <c r="C1" s="28"/>
      <c r="D1" s="28"/>
      <c r="E1" s="28"/>
      <c r="F1" s="28"/>
      <c r="G1" s="28"/>
      <c r="H1" s="28"/>
      <c r="I1" s="28"/>
      <c r="J1" s="28"/>
      <c r="K1" s="28"/>
      <c r="L1" s="28"/>
      <c r="M1" s="28"/>
      <c r="N1" s="29"/>
      <c r="O1" s="29"/>
      <c r="P1" s="29"/>
      <c r="Q1" s="29"/>
      <c r="R1" s="29"/>
      <c r="S1" s="29"/>
      <c r="T1" s="29"/>
      <c r="U1" s="155"/>
      <c r="V1" s="155"/>
      <c r="W1" s="155"/>
      <c r="X1" s="29"/>
      <c r="Y1" s="29"/>
      <c r="Z1" s="29"/>
      <c r="AA1" s="90"/>
      <c r="AB1" s="160"/>
      <c r="AC1" s="30" t="s">
        <v>80</v>
      </c>
      <c r="AD1" s="30" t="s">
        <v>234</v>
      </c>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row>
    <row r="2" spans="1:195" customFormat="1" ht="27.75" customHeight="1" x14ac:dyDescent="0.25">
      <c r="A2" s="155"/>
      <c r="B2" s="351" t="s">
        <v>235</v>
      </c>
      <c r="C2" s="351"/>
      <c r="D2" s="351"/>
      <c r="E2" s="351"/>
      <c r="F2" s="351"/>
      <c r="G2" s="351"/>
      <c r="H2" s="351"/>
      <c r="I2" s="351"/>
      <c r="J2" s="351"/>
      <c r="K2" s="351"/>
      <c r="L2" s="351"/>
      <c r="M2" s="351"/>
      <c r="N2" s="351"/>
      <c r="O2" s="351"/>
      <c r="P2" s="351"/>
      <c r="Q2" s="351"/>
      <c r="R2" s="351"/>
      <c r="S2" s="351"/>
      <c r="T2" s="206"/>
      <c r="U2" s="155"/>
      <c r="V2" s="155"/>
      <c r="W2" s="155"/>
      <c r="X2" s="29"/>
      <c r="Y2" s="29"/>
      <c r="Z2" s="29"/>
      <c r="AA2" s="90"/>
      <c r="AB2" s="16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row>
    <row r="3" spans="1:195" customFormat="1" ht="22.5" customHeight="1" x14ac:dyDescent="0.25">
      <c r="A3" s="155"/>
      <c r="B3" s="338" t="s">
        <v>83</v>
      </c>
      <c r="C3" s="339"/>
      <c r="D3" s="350" t="s">
        <v>236</v>
      </c>
      <c r="E3" s="350"/>
      <c r="F3" s="350"/>
      <c r="G3" s="350"/>
      <c r="H3" s="350"/>
      <c r="I3" s="350"/>
      <c r="J3" s="28"/>
      <c r="K3" s="28"/>
      <c r="L3" s="28"/>
      <c r="M3" s="28"/>
      <c r="N3" s="29"/>
      <c r="O3" s="29"/>
      <c r="P3" s="29"/>
      <c r="Q3" s="29"/>
      <c r="R3" s="29"/>
      <c r="S3" s="29"/>
      <c r="T3" s="29"/>
      <c r="U3" s="155"/>
      <c r="V3" s="155"/>
      <c r="W3" s="155"/>
      <c r="X3" s="29"/>
      <c r="Y3" s="29"/>
      <c r="Z3" s="29"/>
      <c r="AA3" s="90"/>
      <c r="AB3" s="16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row>
    <row r="4" spans="1:195" customFormat="1" ht="15" customHeight="1" x14ac:dyDescent="0.25">
      <c r="A4" s="155"/>
      <c r="B4" s="155"/>
      <c r="C4" s="155"/>
      <c r="D4" s="340"/>
      <c r="E4" s="340"/>
      <c r="F4" s="340"/>
      <c r="G4" s="340"/>
      <c r="H4" s="340"/>
      <c r="I4" s="340"/>
      <c r="J4" s="28"/>
      <c r="K4" s="28"/>
      <c r="L4" s="28"/>
      <c r="M4" s="28"/>
      <c r="N4" s="29"/>
      <c r="O4" s="29"/>
      <c r="P4" s="29"/>
      <c r="Q4" s="29"/>
      <c r="R4" s="29"/>
      <c r="S4" s="29"/>
      <c r="T4" s="29"/>
      <c r="U4" s="155"/>
      <c r="V4" s="155"/>
      <c r="W4" s="155"/>
      <c r="X4" s="29"/>
      <c r="Y4" s="29"/>
      <c r="Z4" s="29"/>
      <c r="AA4" s="90"/>
      <c r="AB4" s="16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row>
    <row r="5" spans="1:195" customFormat="1" ht="13.5" customHeight="1" x14ac:dyDescent="0.25">
      <c r="A5" s="155"/>
      <c r="B5" s="155"/>
      <c r="C5" s="155"/>
      <c r="D5" s="155"/>
      <c r="E5" s="155"/>
      <c r="F5" s="155"/>
      <c r="G5" s="155"/>
      <c r="H5" s="155"/>
      <c r="I5" s="155"/>
      <c r="J5" s="155"/>
      <c r="K5" s="155"/>
      <c r="L5" s="155"/>
      <c r="M5" s="155"/>
      <c r="N5" s="155"/>
      <c r="O5" s="155"/>
      <c r="P5" s="155"/>
      <c r="Q5" s="155"/>
      <c r="R5" s="155"/>
      <c r="S5" s="155"/>
      <c r="T5" s="155"/>
      <c r="U5" s="155"/>
      <c r="V5" s="155"/>
      <c r="W5" s="155"/>
      <c r="X5" s="29"/>
      <c r="Y5" s="29"/>
      <c r="Z5" s="29"/>
      <c r="AA5" s="90"/>
      <c r="AB5" s="16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row>
    <row r="6" spans="1:195" ht="60" x14ac:dyDescent="0.25">
      <c r="A6" s="155"/>
      <c r="B6" s="204" t="s">
        <v>85</v>
      </c>
      <c r="C6" s="204" t="s">
        <v>86</v>
      </c>
      <c r="D6" s="31" t="s">
        <v>87</v>
      </c>
      <c r="E6" s="31" t="s">
        <v>88</v>
      </c>
      <c r="F6" s="31" t="s">
        <v>89</v>
      </c>
      <c r="G6" s="31" t="s">
        <v>164</v>
      </c>
      <c r="H6" s="31" t="s">
        <v>219</v>
      </c>
      <c r="I6" s="31" t="s">
        <v>237</v>
      </c>
      <c r="J6" s="31" t="s">
        <v>238</v>
      </c>
      <c r="K6" s="31" t="s">
        <v>239</v>
      </c>
      <c r="L6" s="31" t="s">
        <v>26</v>
      </c>
      <c r="M6" s="31" t="s">
        <v>240</v>
      </c>
      <c r="N6" s="31" t="s">
        <v>216</v>
      </c>
      <c r="O6" s="31" t="s">
        <v>145</v>
      </c>
      <c r="P6" s="31" t="s">
        <v>241</v>
      </c>
      <c r="Q6" s="31" t="s">
        <v>242</v>
      </c>
      <c r="R6" s="31" t="s">
        <v>243</v>
      </c>
      <c r="S6" s="31" t="s">
        <v>187</v>
      </c>
      <c r="T6" s="31" t="s">
        <v>95</v>
      </c>
      <c r="U6" s="31" t="s">
        <v>96</v>
      </c>
      <c r="V6" s="31" t="s">
        <v>97</v>
      </c>
      <c r="W6" s="31" t="s">
        <v>29</v>
      </c>
      <c r="X6" s="212" t="s">
        <v>98</v>
      </c>
      <c r="Y6" s="212" t="s">
        <v>99</v>
      </c>
      <c r="Z6" s="212" t="s">
        <v>44</v>
      </c>
      <c r="AA6" s="2"/>
      <c r="AB6" s="160"/>
      <c r="GL6" s="157"/>
      <c r="GM6" s="157"/>
    </row>
    <row r="7" spans="1:195" ht="23.25" hidden="1" customHeight="1" x14ac:dyDescent="0.25">
      <c r="A7" s="155"/>
      <c r="B7" s="208" t="s">
        <v>100</v>
      </c>
      <c r="C7" s="208"/>
      <c r="D7" s="209" t="s">
        <v>101</v>
      </c>
      <c r="E7" s="209" t="s">
        <v>102</v>
      </c>
      <c r="F7" s="209" t="s">
        <v>103</v>
      </c>
      <c r="G7" s="209"/>
      <c r="H7" s="209" t="s">
        <v>244</v>
      </c>
      <c r="I7" s="209" t="s">
        <v>245</v>
      </c>
      <c r="J7" s="209" t="s">
        <v>246</v>
      </c>
      <c r="K7" s="209" t="s">
        <v>247</v>
      </c>
      <c r="L7" s="209" t="s">
        <v>26</v>
      </c>
      <c r="M7" s="209" t="s">
        <v>104</v>
      </c>
      <c r="N7" s="209"/>
      <c r="O7" s="209"/>
      <c r="P7" s="209"/>
      <c r="Q7" s="209"/>
      <c r="R7" s="209"/>
      <c r="S7" s="209"/>
      <c r="T7" s="209" t="s">
        <v>106</v>
      </c>
      <c r="U7" s="209" t="s">
        <v>107</v>
      </c>
      <c r="V7" s="209" t="s">
        <v>108</v>
      </c>
      <c r="W7" s="209" t="s">
        <v>109</v>
      </c>
      <c r="X7" s="213" t="s">
        <v>110</v>
      </c>
      <c r="Y7" s="213" t="s">
        <v>111</v>
      </c>
      <c r="Z7" s="213" t="s">
        <v>112</v>
      </c>
      <c r="AA7" s="2"/>
      <c r="AB7" s="160"/>
      <c r="GL7" s="157"/>
      <c r="GM7" s="157"/>
    </row>
    <row r="8" spans="1:195" ht="24" customHeight="1" x14ac:dyDescent="0.25">
      <c r="A8" s="155"/>
      <c r="B8" s="32">
        <v>1</v>
      </c>
      <c r="C8" s="33" t="s">
        <v>248</v>
      </c>
      <c r="D8" s="104"/>
      <c r="E8" s="105"/>
      <c r="F8" s="105"/>
      <c r="G8" s="104"/>
      <c r="H8" s="104"/>
      <c r="I8" s="104"/>
      <c r="J8" s="104"/>
      <c r="K8" s="104"/>
      <c r="L8" s="104"/>
      <c r="M8" s="221"/>
      <c r="N8" s="153" t="str">
        <f>IFERROR(VLOOKUP(G8, 'Zip Code Lookup'!$A$2:$B$2389, 2, FALSE), "")</f>
        <v/>
      </c>
      <c r="O8" s="57">
        <f t="shared" ref="O8:O15" si="0">$C$29</f>
        <v>1</v>
      </c>
      <c r="P8" s="73" t="e">
        <f>IF(J8="", VLOOKUP(H8, $G$19:$I$22, 2, FALSE),J8)</f>
        <v>#N/A</v>
      </c>
      <c r="Q8" s="73" t="str">
        <f t="shared" ref="Q8:Q15" si="1">IF(H8="", "", VLOOKUP(H8, $G$19:$I$22, 3, FALSE))</f>
        <v/>
      </c>
      <c r="R8" s="73" t="str">
        <f>IF(N8="", "", IF(K8="", VLOOKUP(N8, $G$25:$H$33, 2, FALSE),K8))</f>
        <v/>
      </c>
      <c r="S8" s="59">
        <f t="shared" ref="S8:S15" si="2">$D$19</f>
        <v>15</v>
      </c>
      <c r="T8" s="59" t="str">
        <f>IFERROR(ROUND(IF(G8="", "", ((Q8-P8)/1000)*L8),6),"")</f>
        <v/>
      </c>
      <c r="U8" s="74" t="str">
        <f>IFERROR(ROUND(IF(G8="", "", ((Q8-P8)/1000)*L8),6),"")</f>
        <v/>
      </c>
      <c r="V8" s="34" t="str">
        <f>IFERROR(ROUND(IF(G8="", "", U8*R8),4),"")</f>
        <v/>
      </c>
      <c r="W8" s="75">
        <f>IFERROR(ROUND(IF(IF(OR(L8="",G8=""),"",L8*$D$22*I8)&gt;L8*M8,L8*M8,IF(OR(L8="",G8=""),"",L8*$D$22*I8)),2),"")</f>
        <v>0</v>
      </c>
      <c r="X8" s="222" t="str">
        <f>IFERROR(IF(OR(L8="",G8=""),"",L8*$D$22*I8),2)</f>
        <v/>
      </c>
      <c r="Y8" s="59" t="str">
        <f>IF(V8&gt;0,"Yes","No")</f>
        <v>Yes</v>
      </c>
      <c r="Z8" s="59" t="s">
        <v>249</v>
      </c>
      <c r="AA8" s="2"/>
      <c r="AB8" s="160"/>
      <c r="GL8" s="157"/>
      <c r="GM8" s="157"/>
    </row>
    <row r="9" spans="1:195" ht="24" customHeight="1" x14ac:dyDescent="0.25">
      <c r="A9" s="155"/>
      <c r="B9" s="32">
        <v>2</v>
      </c>
      <c r="C9" s="33" t="s">
        <v>248</v>
      </c>
      <c r="D9" s="104"/>
      <c r="E9" s="105"/>
      <c r="F9" s="105"/>
      <c r="G9" s="104"/>
      <c r="H9" s="104"/>
      <c r="I9" s="104"/>
      <c r="J9" s="104"/>
      <c r="K9" s="104"/>
      <c r="L9" s="104"/>
      <c r="M9" s="221"/>
      <c r="N9" s="153" t="str">
        <f>IFERROR(VLOOKUP(G9, 'Zip Code Lookup'!$A$2:$B$2389, 2, FALSE), "")</f>
        <v/>
      </c>
      <c r="O9" s="57">
        <f t="shared" si="0"/>
        <v>1</v>
      </c>
      <c r="P9" s="73" t="e">
        <f t="shared" ref="P9:P15" si="3">IF(J9="", VLOOKUP(H9, $G$19:$I$22, 2, FALSE),J9)</f>
        <v>#N/A</v>
      </c>
      <c r="Q9" s="73" t="str">
        <f t="shared" si="1"/>
        <v/>
      </c>
      <c r="R9" s="73" t="str">
        <f t="shared" ref="R9:R15" si="4">IF(N9="", "", IF(K9="", VLOOKUP(N9, $G$25:$H$33, 2, FALSE),K9))</f>
        <v/>
      </c>
      <c r="S9" s="59">
        <f t="shared" si="2"/>
        <v>15</v>
      </c>
      <c r="T9" s="59" t="str">
        <f t="shared" ref="T9:T15" si="5">IFERROR(ROUND(IF(G9="", "", ((Q9-P9)/1000)*L9),6),"")</f>
        <v/>
      </c>
      <c r="U9" s="74" t="str">
        <f t="shared" ref="U9:U15" si="6">IFERROR(ROUND(IF(G9="", "", ((Q9-P9)/1000)*L9),6),"")</f>
        <v/>
      </c>
      <c r="V9" s="34" t="str">
        <f t="shared" ref="V9:V15" si="7">IFERROR(ROUND(IF(G9="", "", U9*R9),4),"")</f>
        <v/>
      </c>
      <c r="W9" s="75">
        <f t="shared" ref="W9:W15" si="8">IFERROR(ROUND(IF(IF(OR(L9="",G9=""),"",L9*$D$22*I9)&gt;L9*M9,L9*M9,IF(OR(L9="",G9=""),"",L9*$D$22*I9)),2),"")</f>
        <v>0</v>
      </c>
      <c r="X9" s="222" t="str">
        <f t="shared" ref="X9:X15" si="9">IFERROR(IF(OR(L9="",G9=""),"",L9*$D$22*I9),2)</f>
        <v/>
      </c>
      <c r="Y9" s="59" t="str">
        <f t="shared" ref="Y9:Y15" si="10">IF(V9&gt;0,"Yes","No")</f>
        <v>Yes</v>
      </c>
      <c r="Z9" s="59" t="s">
        <v>249</v>
      </c>
      <c r="AA9" s="2"/>
      <c r="AB9" s="160"/>
      <c r="GL9" s="157"/>
      <c r="GM9" s="157"/>
    </row>
    <row r="10" spans="1:195" ht="24" customHeight="1" x14ac:dyDescent="0.25">
      <c r="A10" s="155"/>
      <c r="B10" s="32">
        <v>3</v>
      </c>
      <c r="C10" s="33" t="s">
        <v>248</v>
      </c>
      <c r="D10" s="104"/>
      <c r="E10" s="105"/>
      <c r="F10" s="105"/>
      <c r="G10" s="104"/>
      <c r="H10" s="104"/>
      <c r="I10" s="104"/>
      <c r="J10" s="104"/>
      <c r="K10" s="104"/>
      <c r="L10" s="104"/>
      <c r="M10" s="221"/>
      <c r="N10" s="153" t="str">
        <f>IFERROR(VLOOKUP(G10, 'Zip Code Lookup'!$A$2:$B$2389, 2, FALSE), "")</f>
        <v/>
      </c>
      <c r="O10" s="57">
        <f t="shared" si="0"/>
        <v>1</v>
      </c>
      <c r="P10" s="73" t="e">
        <f t="shared" si="3"/>
        <v>#N/A</v>
      </c>
      <c r="Q10" s="73" t="str">
        <f t="shared" si="1"/>
        <v/>
      </c>
      <c r="R10" s="73" t="str">
        <f t="shared" si="4"/>
        <v/>
      </c>
      <c r="S10" s="59">
        <f t="shared" si="2"/>
        <v>15</v>
      </c>
      <c r="T10" s="59" t="str">
        <f t="shared" si="5"/>
        <v/>
      </c>
      <c r="U10" s="74" t="str">
        <f t="shared" si="6"/>
        <v/>
      </c>
      <c r="V10" s="34" t="str">
        <f t="shared" si="7"/>
        <v/>
      </c>
      <c r="W10" s="75">
        <f t="shared" si="8"/>
        <v>0</v>
      </c>
      <c r="X10" s="222" t="str">
        <f t="shared" si="9"/>
        <v/>
      </c>
      <c r="Y10" s="59" t="str">
        <f t="shared" si="10"/>
        <v>Yes</v>
      </c>
      <c r="Z10" s="59" t="s">
        <v>249</v>
      </c>
      <c r="AA10" s="2"/>
      <c r="AB10" s="160"/>
      <c r="GL10" s="157"/>
      <c r="GM10" s="157"/>
    </row>
    <row r="11" spans="1:195" ht="24" customHeight="1" x14ac:dyDescent="0.25">
      <c r="A11" s="155"/>
      <c r="B11" s="32">
        <v>4</v>
      </c>
      <c r="C11" s="33" t="s">
        <v>248</v>
      </c>
      <c r="D11" s="104"/>
      <c r="E11" s="105"/>
      <c r="F11" s="105"/>
      <c r="G11" s="104"/>
      <c r="H11" s="104"/>
      <c r="I11" s="104"/>
      <c r="J11" s="104"/>
      <c r="K11" s="104"/>
      <c r="L11" s="104"/>
      <c r="M11" s="221"/>
      <c r="N11" s="153" t="str">
        <f>IFERROR(VLOOKUP(G11, 'Zip Code Lookup'!$A$2:$B$2389, 2, FALSE), "")</f>
        <v/>
      </c>
      <c r="O11" s="57">
        <f t="shared" si="0"/>
        <v>1</v>
      </c>
      <c r="P11" s="73" t="e">
        <f t="shared" si="3"/>
        <v>#N/A</v>
      </c>
      <c r="Q11" s="73" t="str">
        <f t="shared" si="1"/>
        <v/>
      </c>
      <c r="R11" s="73" t="str">
        <f t="shared" si="4"/>
        <v/>
      </c>
      <c r="S11" s="59">
        <f t="shared" si="2"/>
        <v>15</v>
      </c>
      <c r="T11" s="59" t="str">
        <f t="shared" si="5"/>
        <v/>
      </c>
      <c r="U11" s="74" t="str">
        <f t="shared" si="6"/>
        <v/>
      </c>
      <c r="V11" s="34" t="str">
        <f t="shared" si="7"/>
        <v/>
      </c>
      <c r="W11" s="75">
        <f t="shared" si="8"/>
        <v>0</v>
      </c>
      <c r="X11" s="222" t="str">
        <f t="shared" si="9"/>
        <v/>
      </c>
      <c r="Y11" s="59" t="str">
        <f t="shared" si="10"/>
        <v>Yes</v>
      </c>
      <c r="Z11" s="59" t="s">
        <v>249</v>
      </c>
      <c r="AA11" s="2"/>
      <c r="AB11" s="160"/>
      <c r="GL11" s="157"/>
      <c r="GM11" s="157"/>
    </row>
    <row r="12" spans="1:195" ht="24" customHeight="1" x14ac:dyDescent="0.25">
      <c r="A12" s="155"/>
      <c r="B12" s="32">
        <v>5</v>
      </c>
      <c r="C12" s="33" t="s">
        <v>248</v>
      </c>
      <c r="D12" s="104"/>
      <c r="E12" s="105"/>
      <c r="F12" s="105"/>
      <c r="G12" s="104"/>
      <c r="H12" s="104"/>
      <c r="I12" s="104"/>
      <c r="J12" s="104"/>
      <c r="K12" s="104"/>
      <c r="L12" s="104"/>
      <c r="M12" s="221"/>
      <c r="N12" s="153" t="str">
        <f>IFERROR(VLOOKUP(G12, 'Zip Code Lookup'!$A$2:$B$2389, 2, FALSE), "")</f>
        <v/>
      </c>
      <c r="O12" s="57">
        <f t="shared" si="0"/>
        <v>1</v>
      </c>
      <c r="P12" s="73" t="e">
        <f t="shared" si="3"/>
        <v>#N/A</v>
      </c>
      <c r="Q12" s="73" t="str">
        <f t="shared" si="1"/>
        <v/>
      </c>
      <c r="R12" s="73" t="str">
        <f t="shared" si="4"/>
        <v/>
      </c>
      <c r="S12" s="59">
        <f t="shared" si="2"/>
        <v>15</v>
      </c>
      <c r="T12" s="59" t="str">
        <f t="shared" si="5"/>
        <v/>
      </c>
      <c r="U12" s="74" t="str">
        <f t="shared" si="6"/>
        <v/>
      </c>
      <c r="V12" s="34" t="str">
        <f t="shared" si="7"/>
        <v/>
      </c>
      <c r="W12" s="75">
        <f t="shared" si="8"/>
        <v>0</v>
      </c>
      <c r="X12" s="222" t="str">
        <f t="shared" si="9"/>
        <v/>
      </c>
      <c r="Y12" s="59" t="str">
        <f t="shared" si="10"/>
        <v>Yes</v>
      </c>
      <c r="Z12" s="59" t="s">
        <v>249</v>
      </c>
      <c r="AA12" s="2"/>
      <c r="AB12" s="160"/>
      <c r="GL12" s="157"/>
      <c r="GM12" s="157"/>
    </row>
    <row r="13" spans="1:195" ht="24" customHeight="1" x14ac:dyDescent="0.25">
      <c r="A13" s="155"/>
      <c r="B13" s="32">
        <v>6</v>
      </c>
      <c r="C13" s="33" t="s">
        <v>248</v>
      </c>
      <c r="D13" s="104"/>
      <c r="E13" s="105"/>
      <c r="F13" s="105"/>
      <c r="G13" s="104"/>
      <c r="H13" s="104"/>
      <c r="I13" s="104"/>
      <c r="J13" s="104"/>
      <c r="K13" s="104"/>
      <c r="L13" s="104"/>
      <c r="M13" s="221"/>
      <c r="N13" s="153" t="str">
        <f>IFERROR(VLOOKUP(G13, 'Zip Code Lookup'!$A$2:$B$2389, 2, FALSE), "")</f>
        <v/>
      </c>
      <c r="O13" s="57">
        <f t="shared" si="0"/>
        <v>1</v>
      </c>
      <c r="P13" s="73" t="e">
        <f t="shared" si="3"/>
        <v>#N/A</v>
      </c>
      <c r="Q13" s="73" t="str">
        <f t="shared" si="1"/>
        <v/>
      </c>
      <c r="R13" s="73" t="str">
        <f t="shared" si="4"/>
        <v/>
      </c>
      <c r="S13" s="59">
        <f t="shared" si="2"/>
        <v>15</v>
      </c>
      <c r="T13" s="59" t="str">
        <f t="shared" si="5"/>
        <v/>
      </c>
      <c r="U13" s="74" t="str">
        <f t="shared" si="6"/>
        <v/>
      </c>
      <c r="V13" s="34" t="str">
        <f t="shared" si="7"/>
        <v/>
      </c>
      <c r="W13" s="75">
        <f t="shared" si="8"/>
        <v>0</v>
      </c>
      <c r="X13" s="222" t="str">
        <f t="shared" si="9"/>
        <v/>
      </c>
      <c r="Y13" s="59" t="str">
        <f t="shared" si="10"/>
        <v>Yes</v>
      </c>
      <c r="Z13" s="59" t="s">
        <v>249</v>
      </c>
      <c r="AA13" s="2"/>
      <c r="AB13" s="160"/>
      <c r="GL13" s="157"/>
      <c r="GM13" s="157"/>
    </row>
    <row r="14" spans="1:195" ht="24" customHeight="1" x14ac:dyDescent="0.25">
      <c r="A14" s="155"/>
      <c r="B14" s="32">
        <v>7</v>
      </c>
      <c r="C14" s="33" t="s">
        <v>248</v>
      </c>
      <c r="D14" s="104"/>
      <c r="E14" s="105"/>
      <c r="F14" s="105"/>
      <c r="G14" s="104"/>
      <c r="H14" s="104"/>
      <c r="I14" s="104"/>
      <c r="J14" s="104"/>
      <c r="K14" s="104"/>
      <c r="L14" s="104"/>
      <c r="M14" s="221"/>
      <c r="N14" s="153" t="str">
        <f>IFERROR(VLOOKUP(G14, 'Zip Code Lookup'!$A$2:$B$2389, 2, FALSE), "")</f>
        <v/>
      </c>
      <c r="O14" s="57">
        <f t="shared" si="0"/>
        <v>1</v>
      </c>
      <c r="P14" s="73" t="e">
        <f t="shared" si="3"/>
        <v>#N/A</v>
      </c>
      <c r="Q14" s="73" t="str">
        <f t="shared" si="1"/>
        <v/>
      </c>
      <c r="R14" s="73" t="str">
        <f t="shared" si="4"/>
        <v/>
      </c>
      <c r="S14" s="59">
        <f t="shared" si="2"/>
        <v>15</v>
      </c>
      <c r="T14" s="59" t="str">
        <f t="shared" si="5"/>
        <v/>
      </c>
      <c r="U14" s="74" t="str">
        <f t="shared" si="6"/>
        <v/>
      </c>
      <c r="V14" s="34" t="str">
        <f t="shared" si="7"/>
        <v/>
      </c>
      <c r="W14" s="75">
        <f t="shared" si="8"/>
        <v>0</v>
      </c>
      <c r="X14" s="222" t="str">
        <f t="shared" si="9"/>
        <v/>
      </c>
      <c r="Y14" s="59" t="str">
        <f t="shared" si="10"/>
        <v>Yes</v>
      </c>
      <c r="Z14" s="59" t="s">
        <v>249</v>
      </c>
      <c r="AA14" s="2"/>
      <c r="AB14" s="160"/>
      <c r="GL14" s="157"/>
      <c r="GM14" s="157"/>
    </row>
    <row r="15" spans="1:195" ht="24" customHeight="1" x14ac:dyDescent="0.25">
      <c r="A15" s="155"/>
      <c r="B15" s="32">
        <v>8</v>
      </c>
      <c r="C15" s="33" t="s">
        <v>248</v>
      </c>
      <c r="D15" s="104"/>
      <c r="E15" s="105"/>
      <c r="F15" s="105"/>
      <c r="G15" s="104"/>
      <c r="H15" s="104"/>
      <c r="I15" s="104"/>
      <c r="J15" s="104"/>
      <c r="K15" s="104"/>
      <c r="L15" s="104"/>
      <c r="M15" s="221"/>
      <c r="N15" s="153" t="str">
        <f>IFERROR(VLOOKUP(G15, 'Zip Code Lookup'!$A$2:$B$2389, 2, FALSE), "")</f>
        <v/>
      </c>
      <c r="O15" s="57">
        <f t="shared" si="0"/>
        <v>1</v>
      </c>
      <c r="P15" s="73" t="e">
        <f t="shared" si="3"/>
        <v>#N/A</v>
      </c>
      <c r="Q15" s="73" t="str">
        <f t="shared" si="1"/>
        <v/>
      </c>
      <c r="R15" s="73" t="str">
        <f t="shared" si="4"/>
        <v/>
      </c>
      <c r="S15" s="59">
        <f t="shared" si="2"/>
        <v>15</v>
      </c>
      <c r="T15" s="59" t="str">
        <f t="shared" si="5"/>
        <v/>
      </c>
      <c r="U15" s="74" t="str">
        <f t="shared" si="6"/>
        <v/>
      </c>
      <c r="V15" s="34" t="str">
        <f t="shared" si="7"/>
        <v/>
      </c>
      <c r="W15" s="75">
        <f t="shared" si="8"/>
        <v>0</v>
      </c>
      <c r="X15" s="222" t="str">
        <f t="shared" si="9"/>
        <v/>
      </c>
      <c r="Y15" s="59" t="str">
        <f t="shared" si="10"/>
        <v>Yes</v>
      </c>
      <c r="Z15" s="59" t="s">
        <v>249</v>
      </c>
      <c r="AA15" s="2"/>
      <c r="AB15" s="160"/>
      <c r="GL15" s="157"/>
      <c r="GM15" s="157"/>
    </row>
    <row r="16" spans="1:195" hidden="1" x14ac:dyDescent="0.25">
      <c r="A16" s="155"/>
      <c r="Q16" s="3"/>
      <c r="AA16" s="2"/>
      <c r="AB16" s="160"/>
      <c r="GL16" s="157"/>
      <c r="GM16" s="157"/>
    </row>
    <row r="17" spans="1:195" hidden="1" x14ac:dyDescent="0.25">
      <c r="A17" s="155"/>
      <c r="L17" s="2">
        <f>SUM(L8:L15)</f>
        <v>0</v>
      </c>
      <c r="Q17" s="3"/>
      <c r="U17" s="25">
        <f>SUM(U8:U15)</f>
        <v>0</v>
      </c>
      <c r="V17" s="25">
        <f>SUM(V8:V15)</f>
        <v>0</v>
      </c>
      <c r="W17" s="102">
        <f>SUM(W8:W15)</f>
        <v>0</v>
      </c>
      <c r="X17" s="102"/>
      <c r="Y17" s="102"/>
      <c r="Z17" s="102"/>
      <c r="AA17" s="2"/>
      <c r="AB17" s="160"/>
      <c r="GL17" s="157"/>
      <c r="GM17" s="157"/>
    </row>
    <row r="18" spans="1:195" ht="18" hidden="1" x14ac:dyDescent="0.25">
      <c r="A18" s="155"/>
      <c r="C18" s="48" t="s">
        <v>124</v>
      </c>
      <c r="D18" s="48" t="s">
        <v>125</v>
      </c>
      <c r="G18" s="41" t="s">
        <v>219</v>
      </c>
      <c r="H18" s="41" t="s">
        <v>250</v>
      </c>
      <c r="I18" s="41" t="s">
        <v>251</v>
      </c>
      <c r="J18" s="63"/>
      <c r="AA18" s="2"/>
      <c r="AB18" s="160"/>
    </row>
    <row r="19" spans="1:195" hidden="1" x14ac:dyDescent="0.25">
      <c r="A19" s="155"/>
      <c r="C19" s="9" t="s">
        <v>33</v>
      </c>
      <c r="D19" s="10">
        <v>15</v>
      </c>
      <c r="G19" s="45" t="s">
        <v>252</v>
      </c>
      <c r="H19" s="17">
        <v>761</v>
      </c>
      <c r="I19" s="17">
        <v>4497</v>
      </c>
      <c r="J19" s="63"/>
      <c r="AA19" s="2"/>
      <c r="AB19" s="160"/>
    </row>
    <row r="20" spans="1:195" hidden="1" x14ac:dyDescent="0.25">
      <c r="A20" s="155"/>
      <c r="G20" s="45" t="s">
        <v>253</v>
      </c>
      <c r="H20" s="17">
        <v>850</v>
      </c>
      <c r="I20" s="17">
        <v>5026</v>
      </c>
      <c r="J20" s="63"/>
      <c r="AA20" s="2"/>
      <c r="AB20" s="160"/>
    </row>
    <row r="21" spans="1:195" hidden="1" x14ac:dyDescent="0.25">
      <c r="A21" s="155"/>
      <c r="C21" s="48" t="s">
        <v>86</v>
      </c>
      <c r="D21" s="48" t="s">
        <v>29</v>
      </c>
      <c r="E21" s="49" t="s">
        <v>128</v>
      </c>
      <c r="G21" s="45" t="s">
        <v>254</v>
      </c>
      <c r="H21" s="17">
        <v>940</v>
      </c>
      <c r="I21" s="17">
        <v>5555</v>
      </c>
      <c r="J21" s="63"/>
      <c r="AA21" s="2"/>
      <c r="AB21" s="160"/>
    </row>
    <row r="22" spans="1:195" hidden="1" x14ac:dyDescent="0.25">
      <c r="A22" s="155"/>
      <c r="C22" s="9" t="s">
        <v>33</v>
      </c>
      <c r="D22" s="190">
        <f>25*'Project Summary'!M12</f>
        <v>12.5</v>
      </c>
      <c r="E22" s="9" t="s">
        <v>255</v>
      </c>
      <c r="G22" s="45" t="s">
        <v>256</v>
      </c>
      <c r="H22" s="17">
        <v>1119</v>
      </c>
      <c r="I22" s="17">
        <v>6613</v>
      </c>
      <c r="J22" s="63"/>
      <c r="AA22" s="2"/>
      <c r="AB22" s="160"/>
    </row>
    <row r="23" spans="1:195" hidden="1" x14ac:dyDescent="0.25">
      <c r="A23" s="155"/>
      <c r="H23" s="3"/>
      <c r="I23" s="3"/>
      <c r="J23" s="3"/>
      <c r="AA23" s="2"/>
      <c r="AB23" s="160"/>
    </row>
    <row r="24" spans="1:195" ht="15" hidden="1" customHeight="1" x14ac:dyDescent="0.25">
      <c r="A24" s="155"/>
      <c r="C24" s="205" t="s">
        <v>87</v>
      </c>
      <c r="G24" s="41" t="s">
        <v>216</v>
      </c>
      <c r="H24" s="70" t="s">
        <v>243</v>
      </c>
      <c r="I24" s="3"/>
      <c r="J24" s="3"/>
      <c r="AA24" s="2"/>
      <c r="AB24" s="160"/>
    </row>
    <row r="25" spans="1:195" ht="15" hidden="1" customHeight="1" x14ac:dyDescent="0.25">
      <c r="A25" s="155"/>
      <c r="C25" s="52" t="s">
        <v>231</v>
      </c>
      <c r="E25" s="50"/>
      <c r="G25" s="69" t="s">
        <v>63</v>
      </c>
      <c r="H25" s="69">
        <v>2459</v>
      </c>
      <c r="I25" s="3"/>
      <c r="J25" s="3"/>
      <c r="AA25" s="2"/>
      <c r="AB25" s="160"/>
    </row>
    <row r="26" spans="1:195" ht="15" hidden="1" customHeight="1" x14ac:dyDescent="0.25">
      <c r="A26" s="155"/>
      <c r="C26" s="199" t="s">
        <v>132</v>
      </c>
      <c r="E26" s="50"/>
      <c r="G26" s="69" t="s">
        <v>218</v>
      </c>
      <c r="H26" s="69">
        <v>1526</v>
      </c>
      <c r="I26" s="3"/>
      <c r="J26" s="3"/>
      <c r="AA26" s="2"/>
      <c r="AB26" s="160"/>
    </row>
    <row r="27" spans="1:195" ht="15" hidden="1" customHeight="1" x14ac:dyDescent="0.25">
      <c r="A27" s="155"/>
      <c r="G27" s="69" t="s">
        <v>59</v>
      </c>
      <c r="H27" s="69">
        <v>1340</v>
      </c>
      <c r="I27" s="3"/>
      <c r="J27" s="3"/>
      <c r="AA27" s="2"/>
      <c r="AB27" s="160"/>
    </row>
    <row r="28" spans="1:195" hidden="1" x14ac:dyDescent="0.25">
      <c r="A28" s="155"/>
      <c r="C28" s="71" t="s">
        <v>257</v>
      </c>
      <c r="F28" s="8"/>
      <c r="G28" s="45" t="s">
        <v>58</v>
      </c>
      <c r="H28" s="69">
        <v>2124</v>
      </c>
      <c r="I28" s="3"/>
      <c r="J28" s="3"/>
      <c r="AA28" s="2"/>
      <c r="AB28" s="160"/>
    </row>
    <row r="29" spans="1:195" hidden="1" x14ac:dyDescent="0.25">
      <c r="A29" s="155"/>
      <c r="C29" s="72">
        <v>1</v>
      </c>
      <c r="G29" s="45" t="s">
        <v>57</v>
      </c>
      <c r="H29" s="69">
        <v>2718</v>
      </c>
      <c r="AA29" s="2"/>
      <c r="AB29" s="160"/>
    </row>
    <row r="30" spans="1:195" hidden="1" x14ac:dyDescent="0.25">
      <c r="A30" s="155"/>
      <c r="G30" s="45" t="s">
        <v>62</v>
      </c>
      <c r="H30" s="69">
        <v>2914</v>
      </c>
      <c r="AA30" s="2"/>
      <c r="AB30" s="160"/>
    </row>
    <row r="31" spans="1:195" hidden="1" x14ac:dyDescent="0.25">
      <c r="A31" s="155"/>
      <c r="G31" s="45" t="s">
        <v>56</v>
      </c>
      <c r="H31" s="69">
        <v>2296</v>
      </c>
      <c r="AA31" s="2"/>
      <c r="AB31" s="160"/>
    </row>
    <row r="32" spans="1:195" hidden="1" x14ac:dyDescent="0.25">
      <c r="A32" s="155"/>
      <c r="G32" s="45" t="s">
        <v>61</v>
      </c>
      <c r="H32" s="69">
        <v>2154</v>
      </c>
      <c r="AA32" s="2"/>
      <c r="AB32" s="160"/>
    </row>
    <row r="33" spans="1:28" hidden="1" x14ac:dyDescent="0.25">
      <c r="A33" s="155"/>
      <c r="G33" s="45" t="s">
        <v>60</v>
      </c>
      <c r="H33" s="69">
        <v>2371</v>
      </c>
      <c r="AA33" s="2"/>
      <c r="AB33" s="160"/>
    </row>
    <row r="34" spans="1:28" s="157" customFormat="1" x14ac:dyDescent="0.25">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B34" s="160"/>
    </row>
    <row r="35" spans="1:28" s="157" customFormat="1" ht="15" customHeight="1" x14ac:dyDescent="0.25">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B35" s="160"/>
    </row>
    <row r="36" spans="1:28" s="157" customFormat="1" ht="15" customHeight="1" x14ac:dyDescent="0.4">
      <c r="A36" s="164"/>
      <c r="B36" s="164"/>
      <c r="I36" s="166"/>
      <c r="J36" s="166"/>
      <c r="K36" s="166"/>
      <c r="L36" s="166"/>
      <c r="M36" s="166"/>
    </row>
    <row r="37" spans="1:28" s="157" customFormat="1" ht="15" customHeight="1" x14ac:dyDescent="0.4">
      <c r="A37" s="164"/>
      <c r="B37" s="164"/>
      <c r="C37" s="164"/>
      <c r="D37" s="164"/>
      <c r="E37" s="164"/>
      <c r="F37" s="164"/>
    </row>
    <row r="38" spans="1:28" s="157" customFormat="1" ht="15" customHeight="1" x14ac:dyDescent="0.4">
      <c r="A38" s="164"/>
      <c r="B38" s="164"/>
      <c r="C38" s="164"/>
      <c r="D38" s="164"/>
      <c r="E38" s="164"/>
      <c r="F38" s="164"/>
      <c r="G38" s="165"/>
    </row>
    <row r="39" spans="1:28" s="157" customFormat="1" ht="15" customHeight="1" x14ac:dyDescent="0.4">
      <c r="A39" s="164"/>
      <c r="B39" s="164"/>
      <c r="C39" s="164"/>
      <c r="D39" s="164"/>
      <c r="E39" s="164"/>
      <c r="F39" s="164"/>
      <c r="G39" s="164"/>
    </row>
    <row r="40" spans="1:28" s="157" customFormat="1" ht="15" customHeight="1" x14ac:dyDescent="0.4">
      <c r="A40" s="164"/>
      <c r="B40" s="164"/>
      <c r="C40" s="164"/>
      <c r="D40" s="164"/>
      <c r="E40" s="164"/>
      <c r="F40" s="164"/>
      <c r="G40" s="164"/>
    </row>
    <row r="41" spans="1:28" s="157" customFormat="1" ht="15" customHeight="1" x14ac:dyDescent="0.4">
      <c r="A41" s="164"/>
      <c r="B41" s="164"/>
      <c r="C41" s="164"/>
      <c r="D41" s="164"/>
      <c r="E41" s="164"/>
      <c r="F41" s="164"/>
      <c r="G41" s="164"/>
    </row>
    <row r="42" spans="1:28" s="157" customFormat="1" ht="15" customHeight="1" x14ac:dyDescent="0.4">
      <c r="A42" s="164"/>
      <c r="B42" s="164"/>
      <c r="C42" s="164"/>
      <c r="D42" s="164"/>
      <c r="E42" s="164"/>
      <c r="F42" s="164"/>
      <c r="G42" s="164"/>
    </row>
    <row r="43" spans="1:28" s="157" customFormat="1" ht="15" customHeight="1" x14ac:dyDescent="0.4">
      <c r="A43" s="164"/>
      <c r="B43" s="164"/>
      <c r="F43" s="164"/>
      <c r="G43" s="164"/>
    </row>
    <row r="44" spans="1:28" s="157" customFormat="1" ht="15" customHeight="1" x14ac:dyDescent="0.4">
      <c r="A44" s="164"/>
      <c r="B44" s="164"/>
      <c r="F44" s="164"/>
      <c r="G44" s="164"/>
    </row>
    <row r="45" spans="1:28" s="157" customFormat="1" ht="15" customHeight="1" x14ac:dyDescent="0.4">
      <c r="A45" s="164"/>
      <c r="B45" s="164"/>
      <c r="F45" s="164"/>
      <c r="G45" s="164"/>
    </row>
    <row r="46" spans="1:28" s="157" customFormat="1" ht="15" customHeight="1" x14ac:dyDescent="0.4">
      <c r="A46" s="164"/>
      <c r="B46" s="164"/>
      <c r="F46" s="164"/>
      <c r="G46" s="164"/>
    </row>
    <row r="47" spans="1:28" s="157" customFormat="1" ht="15" customHeight="1" x14ac:dyDescent="0.4">
      <c r="A47" s="164"/>
      <c r="B47" s="164"/>
      <c r="F47" s="164"/>
      <c r="G47" s="164"/>
    </row>
    <row r="48" spans="1:28" s="157" customFormat="1" ht="15" customHeight="1" x14ac:dyDescent="0.4">
      <c r="A48" s="164"/>
      <c r="B48" s="164"/>
      <c r="F48" s="164"/>
      <c r="G48" s="164"/>
    </row>
    <row r="49" spans="1:7" s="157" customFormat="1" ht="15" customHeight="1" x14ac:dyDescent="0.4">
      <c r="A49" s="164"/>
      <c r="B49" s="164"/>
      <c r="F49" s="164"/>
      <c r="G49" s="164"/>
    </row>
    <row r="50" spans="1:7" s="157" customFormat="1" ht="15" customHeight="1" x14ac:dyDescent="0.4">
      <c r="A50" s="164"/>
      <c r="B50" s="164"/>
      <c r="F50" s="164"/>
      <c r="G50" s="164"/>
    </row>
    <row r="51" spans="1:7" s="157" customFormat="1" ht="15" customHeight="1" x14ac:dyDescent="0.4">
      <c r="A51" s="164"/>
      <c r="B51" s="164"/>
      <c r="F51" s="164"/>
      <c r="G51" s="164"/>
    </row>
    <row r="52" spans="1:7" s="157" customFormat="1" ht="15" customHeight="1" x14ac:dyDescent="0.4">
      <c r="A52" s="164"/>
      <c r="B52" s="164"/>
      <c r="F52" s="164"/>
      <c r="G52" s="164"/>
    </row>
    <row r="53" spans="1:7" s="157" customFormat="1" ht="15" customHeight="1" x14ac:dyDescent="0.4">
      <c r="A53" s="164"/>
      <c r="B53" s="164"/>
      <c r="F53" s="164"/>
      <c r="G53" s="164"/>
    </row>
    <row r="54" spans="1:7" s="157" customFormat="1" ht="15" customHeight="1" x14ac:dyDescent="0.4">
      <c r="A54" s="164"/>
      <c r="B54" s="164"/>
      <c r="F54" s="164"/>
      <c r="G54" s="164"/>
    </row>
    <row r="55" spans="1:7" s="157" customFormat="1" ht="15" customHeight="1" x14ac:dyDescent="0.4">
      <c r="A55" s="164"/>
      <c r="B55" s="164"/>
      <c r="F55" s="164"/>
      <c r="G55" s="164"/>
    </row>
    <row r="56" spans="1:7" s="157" customFormat="1" ht="15" customHeight="1" x14ac:dyDescent="0.4">
      <c r="A56" s="164"/>
      <c r="B56" s="164"/>
      <c r="F56" s="164"/>
      <c r="G56" s="164"/>
    </row>
    <row r="57" spans="1:7" s="157" customFormat="1" ht="15" customHeight="1" x14ac:dyDescent="0.4">
      <c r="A57" s="164"/>
      <c r="B57" s="164"/>
      <c r="F57" s="164"/>
      <c r="G57" s="164"/>
    </row>
    <row r="58" spans="1:7" s="157" customFormat="1" ht="15" customHeight="1" x14ac:dyDescent="0.4">
      <c r="A58" s="164"/>
      <c r="B58" s="164"/>
      <c r="F58" s="164"/>
      <c r="G58" s="164"/>
    </row>
    <row r="59" spans="1:7" s="157" customFormat="1" ht="15" customHeight="1" x14ac:dyDescent="0.4">
      <c r="A59" s="164"/>
      <c r="B59" s="164"/>
      <c r="F59" s="164"/>
      <c r="G59" s="164"/>
    </row>
    <row r="60" spans="1:7" s="157" customFormat="1" ht="15" customHeight="1" x14ac:dyDescent="0.4">
      <c r="A60" s="164"/>
      <c r="B60" s="164"/>
      <c r="F60" s="164"/>
      <c r="G60" s="164"/>
    </row>
    <row r="61" spans="1:7" s="157" customFormat="1" ht="15" customHeight="1" x14ac:dyDescent="0.4">
      <c r="A61" s="164"/>
      <c r="B61" s="164"/>
      <c r="F61" s="164"/>
      <c r="G61" s="164"/>
    </row>
    <row r="62" spans="1:7" s="157" customFormat="1" ht="15" customHeight="1" x14ac:dyDescent="0.4">
      <c r="A62" s="164"/>
      <c r="B62" s="164"/>
      <c r="C62" s="164"/>
      <c r="D62" s="164"/>
      <c r="E62" s="164"/>
      <c r="F62" s="164"/>
      <c r="G62" s="164"/>
    </row>
    <row r="63" spans="1:7" s="157" customFormat="1" ht="15" customHeight="1" x14ac:dyDescent="0.4">
      <c r="A63" s="164"/>
      <c r="B63" s="164"/>
      <c r="C63" s="164"/>
      <c r="D63" s="164"/>
      <c r="E63" s="164"/>
      <c r="F63" s="164"/>
      <c r="G63" s="164"/>
    </row>
    <row r="64" spans="1:7" s="157" customFormat="1" ht="15" customHeight="1" x14ac:dyDescent="0.4">
      <c r="A64" s="164"/>
      <c r="B64" s="164"/>
      <c r="C64" s="164"/>
      <c r="D64" s="164"/>
      <c r="E64" s="164"/>
      <c r="F64" s="164"/>
      <c r="G64" s="164"/>
    </row>
    <row r="65" spans="1:7" s="157" customFormat="1" ht="15" customHeight="1" x14ac:dyDescent="0.4">
      <c r="A65" s="164"/>
      <c r="B65" s="164"/>
      <c r="C65" s="164"/>
      <c r="D65" s="164"/>
      <c r="E65" s="164"/>
      <c r="F65" s="164"/>
      <c r="G65" s="164"/>
    </row>
    <row r="66" spans="1:7" s="157" customFormat="1" ht="15" customHeight="1" x14ac:dyDescent="0.4">
      <c r="A66" s="164"/>
      <c r="B66" s="164"/>
      <c r="C66" s="164"/>
      <c r="D66" s="164"/>
      <c r="E66" s="164"/>
      <c r="F66" s="164"/>
      <c r="G66" s="164"/>
    </row>
    <row r="67" spans="1:7" s="157" customFormat="1" ht="26.25" x14ac:dyDescent="0.4">
      <c r="G67" s="164"/>
    </row>
    <row r="68" spans="1:7" s="157" customFormat="1" ht="26.25" x14ac:dyDescent="0.4">
      <c r="G68" s="164"/>
    </row>
    <row r="69" spans="1:7" s="157" customFormat="1" x14ac:dyDescent="0.25"/>
    <row r="70" spans="1:7" s="157" customFormat="1" x14ac:dyDescent="0.25"/>
    <row r="71" spans="1:7" s="157" customFormat="1" x14ac:dyDescent="0.25"/>
    <row r="72" spans="1:7" s="157" customFormat="1" x14ac:dyDescent="0.25"/>
    <row r="73" spans="1:7" s="157" customFormat="1" x14ac:dyDescent="0.25"/>
    <row r="74" spans="1:7" s="157" customFormat="1" x14ac:dyDescent="0.25"/>
    <row r="75" spans="1:7" s="157" customFormat="1" x14ac:dyDescent="0.25"/>
    <row r="76" spans="1:7" s="157" customFormat="1" x14ac:dyDescent="0.25"/>
    <row r="77" spans="1:7" s="157" customFormat="1" x14ac:dyDescent="0.25"/>
    <row r="78" spans="1:7" s="157" customFormat="1" x14ac:dyDescent="0.25"/>
    <row r="79" spans="1:7" s="157" customFormat="1" x14ac:dyDescent="0.25"/>
    <row r="80" spans="1:7" s="157" customFormat="1" x14ac:dyDescent="0.25"/>
    <row r="81" s="157" customFormat="1" x14ac:dyDescent="0.25"/>
    <row r="82" s="157" customFormat="1" x14ac:dyDescent="0.25"/>
    <row r="83" s="157" customFormat="1" x14ac:dyDescent="0.25"/>
    <row r="84" s="157" customFormat="1" x14ac:dyDescent="0.25"/>
    <row r="85" s="157" customFormat="1" x14ac:dyDescent="0.25"/>
    <row r="86" s="157" customFormat="1" x14ac:dyDescent="0.25"/>
    <row r="87" s="157" customFormat="1" x14ac:dyDescent="0.25"/>
    <row r="88" s="157" customFormat="1" x14ac:dyDescent="0.25"/>
    <row r="89" s="157" customFormat="1" x14ac:dyDescent="0.25"/>
    <row r="90" s="157" customFormat="1" x14ac:dyDescent="0.25"/>
    <row r="91" s="157" customFormat="1" x14ac:dyDescent="0.25"/>
    <row r="92" s="157" customFormat="1" x14ac:dyDescent="0.25"/>
    <row r="93" s="157" customFormat="1" x14ac:dyDescent="0.25"/>
    <row r="94" s="157" customFormat="1" x14ac:dyDescent="0.25"/>
    <row r="95" s="157" customFormat="1" x14ac:dyDescent="0.25"/>
    <row r="96" s="157" customFormat="1" x14ac:dyDescent="0.25"/>
    <row r="97" s="157" customFormat="1" x14ac:dyDescent="0.25"/>
    <row r="98" s="157" customFormat="1" x14ac:dyDescent="0.25"/>
    <row r="99" s="157" customFormat="1" x14ac:dyDescent="0.25"/>
    <row r="100" s="157" customFormat="1" x14ac:dyDescent="0.25"/>
    <row r="101" s="157" customFormat="1" x14ac:dyDescent="0.25"/>
    <row r="102" s="157" customFormat="1" x14ac:dyDescent="0.25"/>
    <row r="103" s="157" customFormat="1" x14ac:dyDescent="0.25"/>
    <row r="104" s="157" customFormat="1" x14ac:dyDescent="0.25"/>
    <row r="105" s="157" customFormat="1" x14ac:dyDescent="0.25"/>
    <row r="106" s="157" customFormat="1" x14ac:dyDescent="0.25"/>
    <row r="107" s="157" customFormat="1" x14ac:dyDescent="0.25"/>
    <row r="108" s="157" customFormat="1" x14ac:dyDescent="0.25"/>
    <row r="109" s="157" customFormat="1" x14ac:dyDescent="0.25"/>
    <row r="110" s="157" customFormat="1" x14ac:dyDescent="0.25"/>
    <row r="111" s="157" customFormat="1" x14ac:dyDescent="0.25"/>
    <row r="112" s="157" customFormat="1" x14ac:dyDescent="0.25"/>
    <row r="113" s="157" customFormat="1" x14ac:dyDescent="0.25"/>
    <row r="114" s="157" customFormat="1" x14ac:dyDescent="0.25"/>
    <row r="115" s="157" customFormat="1" x14ac:dyDescent="0.25"/>
    <row r="116" s="157" customFormat="1" x14ac:dyDescent="0.25"/>
    <row r="117" s="157" customFormat="1" x14ac:dyDescent="0.25"/>
    <row r="118" s="157" customFormat="1" x14ac:dyDescent="0.25"/>
    <row r="119" s="157" customFormat="1" x14ac:dyDescent="0.25"/>
    <row r="120" s="157" customFormat="1" x14ac:dyDescent="0.25"/>
    <row r="121" s="157" customFormat="1" x14ac:dyDescent="0.25"/>
    <row r="122" s="157" customFormat="1" x14ac:dyDescent="0.25"/>
    <row r="123" s="157" customFormat="1" x14ac:dyDescent="0.25"/>
    <row r="124" s="157" customFormat="1" x14ac:dyDescent="0.25"/>
    <row r="125" s="157" customFormat="1" x14ac:dyDescent="0.25"/>
    <row r="126" s="157" customFormat="1" x14ac:dyDescent="0.25"/>
    <row r="127" s="157" customFormat="1" x14ac:dyDescent="0.25"/>
    <row r="128" s="157" customFormat="1" x14ac:dyDescent="0.25"/>
    <row r="129" s="157" customFormat="1" x14ac:dyDescent="0.25"/>
    <row r="130" s="157" customFormat="1" x14ac:dyDescent="0.25"/>
    <row r="131" s="157" customFormat="1" x14ac:dyDescent="0.25"/>
    <row r="132" s="157" customFormat="1" x14ac:dyDescent="0.25"/>
    <row r="133" s="157" customFormat="1" x14ac:dyDescent="0.25"/>
    <row r="134" s="157" customFormat="1" x14ac:dyDescent="0.25"/>
    <row r="135" s="157" customFormat="1" x14ac:dyDescent="0.25"/>
    <row r="136" s="157" customFormat="1" x14ac:dyDescent="0.25"/>
    <row r="137" s="157" customFormat="1" x14ac:dyDescent="0.25"/>
    <row r="138" s="157" customFormat="1" x14ac:dyDescent="0.25"/>
    <row r="139" s="157" customFormat="1" x14ac:dyDescent="0.25"/>
    <row r="140" s="157" customFormat="1" x14ac:dyDescent="0.25"/>
    <row r="141" s="157" customFormat="1" x14ac:dyDescent="0.25"/>
    <row r="142" s="157" customFormat="1" x14ac:dyDescent="0.25"/>
    <row r="143" s="157" customFormat="1" x14ac:dyDescent="0.25"/>
    <row r="144" s="157" customFormat="1" x14ac:dyDescent="0.25"/>
    <row r="145" s="157" customFormat="1" x14ac:dyDescent="0.25"/>
    <row r="146" s="157" customFormat="1" x14ac:dyDescent="0.25"/>
    <row r="147" s="157" customFormat="1" x14ac:dyDescent="0.25"/>
    <row r="148" s="157" customFormat="1" x14ac:dyDescent="0.25"/>
    <row r="149" s="157" customFormat="1" x14ac:dyDescent="0.25"/>
    <row r="150" s="157" customFormat="1" x14ac:dyDescent="0.25"/>
    <row r="151" s="157" customFormat="1" x14ac:dyDescent="0.25"/>
    <row r="152" s="157" customFormat="1" x14ac:dyDescent="0.25"/>
    <row r="153" s="157" customFormat="1" x14ac:dyDescent="0.25"/>
    <row r="154" s="157" customFormat="1" x14ac:dyDescent="0.25"/>
    <row r="155" s="157" customFormat="1" x14ac:dyDescent="0.25"/>
    <row r="156" s="157" customFormat="1" x14ac:dyDescent="0.25"/>
    <row r="157" s="157" customFormat="1" x14ac:dyDescent="0.25"/>
    <row r="158" s="157" customFormat="1" x14ac:dyDescent="0.25"/>
    <row r="159" s="157" customFormat="1" x14ac:dyDescent="0.25"/>
    <row r="160" s="157" customFormat="1" x14ac:dyDescent="0.25"/>
    <row r="161" s="157" customFormat="1" x14ac:dyDescent="0.25"/>
    <row r="162" s="157" customFormat="1" x14ac:dyDescent="0.25"/>
    <row r="163" s="157" customFormat="1" x14ac:dyDescent="0.25"/>
    <row r="164" s="157" customFormat="1" x14ac:dyDescent="0.25"/>
    <row r="165" s="157" customFormat="1" x14ac:dyDescent="0.25"/>
    <row r="166" s="157" customFormat="1" x14ac:dyDescent="0.25"/>
    <row r="167" s="157" customFormat="1" x14ac:dyDescent="0.25"/>
    <row r="168" s="157" customFormat="1" x14ac:dyDescent="0.25"/>
    <row r="169" s="157" customFormat="1" x14ac:dyDescent="0.25"/>
    <row r="170" s="157" customFormat="1" x14ac:dyDescent="0.25"/>
    <row r="171" s="157" customFormat="1" x14ac:dyDescent="0.25"/>
    <row r="172" s="157" customFormat="1" x14ac:dyDescent="0.25"/>
    <row r="173" s="157" customFormat="1" x14ac:dyDescent="0.25"/>
    <row r="174" s="157" customFormat="1" x14ac:dyDescent="0.25"/>
    <row r="175" s="157" customFormat="1" x14ac:dyDescent="0.25"/>
    <row r="176" s="157" customFormat="1" x14ac:dyDescent="0.25"/>
    <row r="177" spans="7:8" s="157" customFormat="1" x14ac:dyDescent="0.25"/>
    <row r="178" spans="7:8" s="157" customFormat="1" x14ac:dyDescent="0.25"/>
    <row r="179" spans="7:8" s="157" customFormat="1" x14ac:dyDescent="0.25"/>
    <row r="180" spans="7:8" s="157" customFormat="1" x14ac:dyDescent="0.25"/>
    <row r="181" spans="7:8" s="157" customFormat="1" x14ac:dyDescent="0.25"/>
    <row r="182" spans="7:8" x14ac:dyDescent="0.25">
      <c r="G182" s="157"/>
      <c r="H182" s="157"/>
    </row>
    <row r="183" spans="7:8" x14ac:dyDescent="0.25">
      <c r="G183" s="157"/>
      <c r="H183" s="157"/>
    </row>
  </sheetData>
  <sheetProtection algorithmName="SHA-512" hashValue="HOu5DaPwxy0276YC5b/A+/XPleRRVMI3rnBFBG9V01TIjKYQrY7cGwQArMgo4pf3N9nkn8GtWM2wRTsXY+9MfA==" saltValue="7GmtZ7eSm8AeFlDuAzynWg==" spinCount="100000" sheet="1" selectLockedCells="1"/>
  <mergeCells count="3">
    <mergeCell ref="B3:C3"/>
    <mergeCell ref="D3:I4"/>
    <mergeCell ref="B2:S2"/>
  </mergeCells>
  <dataValidations disablePrompts="1" count="3">
    <dataValidation type="list" allowBlank="1" showInputMessage="1" showErrorMessage="1" sqref="H8:H15" xr:uid="{00000000-0002-0000-0700-000000000000}">
      <formula1>$G$19:$G$22</formula1>
    </dataValidation>
    <dataValidation type="list" allowBlank="1" showInputMessage="1" showErrorMessage="1" sqref="D9:D15" xr:uid="{00000000-0002-0000-0700-000001000000}">
      <formula1>$C$25</formula1>
    </dataValidation>
    <dataValidation type="list" allowBlank="1" showInputMessage="1" showErrorMessage="1" sqref="D8" xr:uid="{5D36C635-2CD5-4E5D-BB5E-9C8F06674D6C}">
      <formula1>$C$25:$C$26</formula1>
    </dataValidation>
  </dataValidations>
  <hyperlinks>
    <hyperlink ref="B3" location="'Calculator Index'!A1" display="Return to Index" xr:uid="{00000000-0004-0000-0700-000000000000}"/>
    <hyperlink ref="B3:C3" location="'Project Summary'!A1" display="Return to Index" xr:uid="{00000000-0004-0000-0700-000001000000}"/>
  </hyperlink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A35"/>
  <sheetViews>
    <sheetView topLeftCell="A3" workbookViewId="0">
      <selection activeCell="B3" sqref="B3:C3"/>
    </sheetView>
  </sheetViews>
  <sheetFormatPr defaultRowHeight="15" x14ac:dyDescent="0.25"/>
  <cols>
    <col min="1" max="1" width="3.7109375" customWidth="1"/>
    <col min="2" max="2" width="5.7109375" customWidth="1"/>
    <col min="3" max="3" width="24.42578125" customWidth="1"/>
    <col min="4" max="4" width="23.85546875" customWidth="1"/>
    <col min="5" max="5" width="20.140625" customWidth="1"/>
    <col min="6" max="6" width="19.42578125" customWidth="1"/>
    <col min="7" max="7" width="15.42578125" customWidth="1"/>
    <col min="8" max="8" width="14" customWidth="1"/>
    <col min="9" max="9" width="18.85546875" customWidth="1"/>
    <col min="10" max="10" width="14.7109375" hidden="1" customWidth="1"/>
    <col min="11" max="11" width="13.85546875" hidden="1" customWidth="1"/>
    <col min="12" max="13" width="16.85546875" hidden="1" customWidth="1"/>
    <col min="14" max="15" width="18.42578125" hidden="1" customWidth="1"/>
    <col min="16" max="16" width="19.7109375" customWidth="1"/>
    <col min="17" max="17" width="18.42578125" customWidth="1"/>
    <col min="18" max="18" width="15.28515625" customWidth="1"/>
    <col min="19" max="20" width="15.28515625" hidden="1" customWidth="1"/>
    <col min="21" max="21" width="33.140625" hidden="1" customWidth="1"/>
    <col min="22" max="22" width="20.5703125" hidden="1" customWidth="1"/>
    <col min="23" max="23" width="17.28515625" hidden="1" customWidth="1"/>
    <col min="24" max="24" width="7.7109375" customWidth="1"/>
    <col min="25" max="25" width="14.28515625" customWidth="1"/>
    <col min="26" max="26" width="9.5703125" customWidth="1"/>
  </cols>
  <sheetData>
    <row r="1" spans="1:27" ht="19.5" customHeight="1" x14ac:dyDescent="0.25">
      <c r="A1" s="28"/>
      <c r="B1" s="28"/>
      <c r="C1" s="28"/>
      <c r="D1" s="28"/>
      <c r="E1" s="28"/>
      <c r="F1" s="28"/>
      <c r="G1" s="28"/>
      <c r="H1" s="28"/>
      <c r="I1" s="28"/>
      <c r="J1" s="29"/>
      <c r="K1" s="29"/>
      <c r="L1" s="29"/>
      <c r="M1" s="29"/>
      <c r="N1" s="29"/>
      <c r="O1" s="29"/>
      <c r="P1" s="28"/>
      <c r="Q1" s="28"/>
      <c r="R1" s="28"/>
      <c r="S1" s="29"/>
      <c r="T1" s="29"/>
      <c r="U1" s="29"/>
      <c r="V1" s="30" t="s">
        <v>80</v>
      </c>
      <c r="W1" s="30" t="s">
        <v>258</v>
      </c>
      <c r="X1" s="160"/>
      <c r="AA1" s="2"/>
    </row>
    <row r="2" spans="1:27" ht="26.25" customHeight="1" x14ac:dyDescent="0.25">
      <c r="A2" s="28"/>
      <c r="B2" s="341" t="s">
        <v>259</v>
      </c>
      <c r="C2" s="342"/>
      <c r="D2" s="342"/>
      <c r="E2" s="342"/>
      <c r="F2" s="342"/>
      <c r="G2" s="342"/>
      <c r="H2" s="342"/>
      <c r="I2" s="342"/>
      <c r="J2" s="342"/>
      <c r="K2" s="342"/>
      <c r="L2" s="342"/>
      <c r="M2" s="342"/>
      <c r="N2" s="342"/>
      <c r="O2" s="342"/>
      <c r="P2" s="342"/>
      <c r="Q2" s="342"/>
      <c r="R2" s="342"/>
      <c r="S2" s="206"/>
      <c r="T2" s="206"/>
      <c r="U2" s="206"/>
      <c r="V2" s="122"/>
      <c r="W2" s="122"/>
      <c r="X2" s="160"/>
      <c r="AA2" s="2"/>
    </row>
    <row r="3" spans="1:27" ht="21.75" customHeight="1" x14ac:dyDescent="0.25">
      <c r="A3" s="28"/>
      <c r="B3" s="338" t="s">
        <v>83</v>
      </c>
      <c r="C3" s="339"/>
      <c r="D3" s="340" t="s">
        <v>260</v>
      </c>
      <c r="E3" s="340"/>
      <c r="F3" s="340"/>
      <c r="G3" s="340"/>
      <c r="H3" s="28"/>
      <c r="I3" s="28"/>
      <c r="J3" s="29"/>
      <c r="K3" s="29"/>
      <c r="L3" s="29"/>
      <c r="M3" s="29"/>
      <c r="N3" s="29"/>
      <c r="O3" s="29"/>
      <c r="P3" s="28"/>
      <c r="Q3" s="28"/>
      <c r="R3" s="28"/>
      <c r="S3" s="29"/>
      <c r="T3" s="29"/>
      <c r="U3" s="29"/>
      <c r="V3" s="122"/>
      <c r="W3" s="122"/>
      <c r="X3" s="160"/>
      <c r="AA3" s="2"/>
    </row>
    <row r="4" spans="1:27" ht="27" customHeight="1" x14ac:dyDescent="0.25">
      <c r="A4" s="28"/>
      <c r="B4" s="28"/>
      <c r="C4" s="28"/>
      <c r="D4" s="340"/>
      <c r="E4" s="340"/>
      <c r="F4" s="340"/>
      <c r="G4" s="340"/>
      <c r="H4" s="28"/>
      <c r="I4" s="28"/>
      <c r="J4" s="29"/>
      <c r="K4" s="29"/>
      <c r="L4" s="29"/>
      <c r="M4" s="29"/>
      <c r="N4" s="29"/>
      <c r="O4" s="29"/>
      <c r="P4" s="28"/>
      <c r="Q4" s="28"/>
      <c r="R4" s="28"/>
      <c r="S4" s="29"/>
      <c r="T4" s="29"/>
      <c r="U4" s="29"/>
      <c r="V4" s="122"/>
      <c r="W4" s="122"/>
      <c r="X4" s="160"/>
      <c r="AA4" s="2"/>
    </row>
    <row r="5" spans="1:27" ht="10.5" customHeight="1" x14ac:dyDescent="0.25">
      <c r="A5" s="28"/>
      <c r="B5" s="28"/>
      <c r="C5" s="28"/>
      <c r="D5" s="28"/>
      <c r="E5" s="28"/>
      <c r="F5" s="28"/>
      <c r="G5" s="28"/>
      <c r="H5" s="28"/>
      <c r="I5" s="28"/>
      <c r="J5" s="29"/>
      <c r="K5" s="29"/>
      <c r="L5" s="29"/>
      <c r="M5" s="29"/>
      <c r="N5" s="29"/>
      <c r="O5" s="29"/>
      <c r="P5" s="28"/>
      <c r="Q5" s="28"/>
      <c r="R5" s="28"/>
      <c r="S5" s="29"/>
      <c r="T5" s="29"/>
      <c r="U5" s="29"/>
      <c r="V5" s="122"/>
      <c r="W5" s="122"/>
      <c r="X5" s="160"/>
      <c r="AA5" s="2"/>
    </row>
    <row r="6" spans="1:27" s="2" customFormat="1" ht="39" customHeight="1" x14ac:dyDescent="0.25">
      <c r="A6" s="28"/>
      <c r="B6" s="204" t="s">
        <v>85</v>
      </c>
      <c r="C6" s="204" t="s">
        <v>86</v>
      </c>
      <c r="D6" s="31" t="s">
        <v>87</v>
      </c>
      <c r="E6" s="31" t="s">
        <v>88</v>
      </c>
      <c r="F6" s="31" t="s">
        <v>89</v>
      </c>
      <c r="G6" s="31" t="s">
        <v>164</v>
      </c>
      <c r="H6" s="31" t="s">
        <v>26</v>
      </c>
      <c r="I6" s="31" t="s">
        <v>90</v>
      </c>
      <c r="J6" s="31" t="s">
        <v>220</v>
      </c>
      <c r="K6" s="31" t="s">
        <v>261</v>
      </c>
      <c r="L6" s="31" t="s">
        <v>145</v>
      </c>
      <c r="M6" s="31" t="s">
        <v>216</v>
      </c>
      <c r="N6" s="31" t="s">
        <v>93</v>
      </c>
      <c r="O6" s="31" t="s">
        <v>95</v>
      </c>
      <c r="P6" s="31" t="s">
        <v>96</v>
      </c>
      <c r="Q6" s="31" t="s">
        <v>97</v>
      </c>
      <c r="R6" s="31" t="s">
        <v>29</v>
      </c>
      <c r="S6" s="212" t="s">
        <v>98</v>
      </c>
      <c r="T6" s="212" t="s">
        <v>99</v>
      </c>
      <c r="U6" s="212" t="s">
        <v>44</v>
      </c>
      <c r="X6" s="160"/>
    </row>
    <row r="7" spans="1:27" s="2" customFormat="1" ht="39" hidden="1" customHeight="1" x14ac:dyDescent="0.25">
      <c r="A7" s="28"/>
      <c r="B7" s="208" t="s">
        <v>100</v>
      </c>
      <c r="C7" s="208"/>
      <c r="D7" s="209" t="s">
        <v>101</v>
      </c>
      <c r="E7" s="209" t="s">
        <v>102</v>
      </c>
      <c r="F7" s="209" t="s">
        <v>103</v>
      </c>
      <c r="G7" s="209"/>
      <c r="H7" s="209" t="s">
        <v>26</v>
      </c>
      <c r="I7" s="209" t="s">
        <v>104</v>
      </c>
      <c r="J7" s="209"/>
      <c r="K7" s="209"/>
      <c r="L7" s="209"/>
      <c r="M7" s="209"/>
      <c r="N7" s="209"/>
      <c r="O7" s="209" t="s">
        <v>106</v>
      </c>
      <c r="P7" s="209" t="s">
        <v>107</v>
      </c>
      <c r="Q7" s="209" t="s">
        <v>108</v>
      </c>
      <c r="R7" s="209" t="s">
        <v>109</v>
      </c>
      <c r="S7" s="213" t="s">
        <v>110</v>
      </c>
      <c r="T7" s="213" t="s">
        <v>111</v>
      </c>
      <c r="U7" s="213" t="s">
        <v>112</v>
      </c>
      <c r="X7" s="160"/>
    </row>
    <row r="8" spans="1:27" s="2" customFormat="1" ht="21.75" customHeight="1" x14ac:dyDescent="0.25">
      <c r="A8" s="28"/>
      <c r="B8" s="33">
        <v>1</v>
      </c>
      <c r="C8" s="33" t="s">
        <v>34</v>
      </c>
      <c r="D8" s="104"/>
      <c r="E8" s="105"/>
      <c r="F8" s="105"/>
      <c r="G8" s="104"/>
      <c r="H8" s="104"/>
      <c r="I8" s="221"/>
      <c r="J8" s="42" t="str">
        <f t="shared" ref="J8:J15" si="0">IF(G8="", "", VLOOKUP(M8, $H$19:$I$27, 2, FALSE))</f>
        <v/>
      </c>
      <c r="K8" s="78">
        <f>$F$19</f>
        <v>0.5</v>
      </c>
      <c r="L8" s="65">
        <f t="shared" ref="L8:L15" si="1">$C$33</f>
        <v>0</v>
      </c>
      <c r="M8" s="65" t="str">
        <f>IFERROR(VLOOKUP(G8, 'Zip Code Lookup'!$A$2:$B$2389, 2, FALSE), "")</f>
        <v/>
      </c>
      <c r="N8" s="46">
        <f>$D$23</f>
        <v>10</v>
      </c>
      <c r="O8" s="46" t="str">
        <f t="shared" ref="O8:O15" si="2">IFERROR(ROUND(Q8/J8,6),"")</f>
        <v/>
      </c>
      <c r="P8" s="34" t="str">
        <f>IFERROR(ROUND(IF(H8="", "", "0.00"),6),"")</f>
        <v/>
      </c>
      <c r="Q8" s="34" t="str">
        <f t="shared" ref="Q8:Q15" si="3">IFERROR(ROUND(IF(OR(H8="", G8=""),"", H8*J8*K8*$F$20),4),"")</f>
        <v/>
      </c>
      <c r="R8" s="35">
        <f>IF(IF(H8="", "", H8*$D$26)&gt;H8*I8,H8*I8,IF(H8="", "", H8*$D$26))</f>
        <v>0</v>
      </c>
      <c r="S8" s="223" t="str">
        <f t="shared" ref="S8:S15" si="4">IF(H8="", "", H8*$D$26)</f>
        <v/>
      </c>
      <c r="T8" s="223" t="str">
        <f>IF(Q8&gt;0,"Yes","No")</f>
        <v>Yes</v>
      </c>
      <c r="U8" s="223" t="s">
        <v>262</v>
      </c>
      <c r="V8" s="102"/>
      <c r="X8" s="160"/>
    </row>
    <row r="9" spans="1:27" s="2" customFormat="1" ht="21.75" customHeight="1" x14ac:dyDescent="0.25">
      <c r="A9" s="28"/>
      <c r="B9" s="33">
        <v>2</v>
      </c>
      <c r="C9" s="33" t="s">
        <v>34</v>
      </c>
      <c r="D9" s="104"/>
      <c r="E9" s="105"/>
      <c r="F9" s="105"/>
      <c r="G9" s="104"/>
      <c r="H9" s="104"/>
      <c r="I9" s="221"/>
      <c r="J9" s="42" t="str">
        <f t="shared" si="0"/>
        <v/>
      </c>
      <c r="K9" s="78">
        <f t="shared" ref="K9:K15" si="5">$F$19</f>
        <v>0.5</v>
      </c>
      <c r="L9" s="65">
        <f t="shared" si="1"/>
        <v>0</v>
      </c>
      <c r="M9" s="65" t="str">
        <f>IFERROR(VLOOKUP(G9, 'Zip Code Lookup'!$A$2:$B$2389, 2, FALSE), "")</f>
        <v/>
      </c>
      <c r="N9" s="46">
        <f t="shared" ref="N9:N15" si="6">$D$23</f>
        <v>10</v>
      </c>
      <c r="O9" s="46" t="str">
        <f t="shared" si="2"/>
        <v/>
      </c>
      <c r="P9" s="34" t="str">
        <f t="shared" ref="P9:P15" si="7">IFERROR(ROUND(IF(H9="", "", "0.00"),6),"")</f>
        <v/>
      </c>
      <c r="Q9" s="34" t="str">
        <f t="shared" si="3"/>
        <v/>
      </c>
      <c r="R9" s="35">
        <f t="shared" ref="R8:R15" si="8">IF(IF(H9="", "", H9*$D$26)&gt;H9*I9,H9*I9,IF(H9="", "", H9*$D$26))</f>
        <v>0</v>
      </c>
      <c r="S9" s="223" t="str">
        <f t="shared" si="4"/>
        <v/>
      </c>
      <c r="T9" s="223" t="str">
        <f t="shared" ref="T9:T15" si="9">IF(Q9&gt;0,"Yes","No")</f>
        <v>Yes</v>
      </c>
      <c r="U9" s="223" t="s">
        <v>262</v>
      </c>
      <c r="V9" s="102"/>
      <c r="X9" s="160"/>
    </row>
    <row r="10" spans="1:27" s="2" customFormat="1" ht="21.75" customHeight="1" x14ac:dyDescent="0.25">
      <c r="A10" s="28"/>
      <c r="B10" s="33">
        <v>3</v>
      </c>
      <c r="C10" s="33" t="s">
        <v>34</v>
      </c>
      <c r="D10" s="104"/>
      <c r="E10" s="105"/>
      <c r="F10" s="105"/>
      <c r="G10" s="104"/>
      <c r="H10" s="104"/>
      <c r="I10" s="221"/>
      <c r="J10" s="42" t="str">
        <f t="shared" si="0"/>
        <v/>
      </c>
      <c r="K10" s="78">
        <f t="shared" si="5"/>
        <v>0.5</v>
      </c>
      <c r="L10" s="65">
        <f t="shared" si="1"/>
        <v>0</v>
      </c>
      <c r="M10" s="65" t="str">
        <f>IFERROR(VLOOKUP(G10, 'Zip Code Lookup'!$A$2:$B$2389, 2, FALSE), "")</f>
        <v/>
      </c>
      <c r="N10" s="46">
        <f t="shared" si="6"/>
        <v>10</v>
      </c>
      <c r="O10" s="46" t="str">
        <f t="shared" si="2"/>
        <v/>
      </c>
      <c r="P10" s="34" t="str">
        <f t="shared" si="7"/>
        <v/>
      </c>
      <c r="Q10" s="34" t="str">
        <f t="shared" si="3"/>
        <v/>
      </c>
      <c r="R10" s="35">
        <f t="shared" si="8"/>
        <v>0</v>
      </c>
      <c r="S10" s="223" t="str">
        <f t="shared" si="4"/>
        <v/>
      </c>
      <c r="T10" s="223" t="str">
        <f t="shared" si="9"/>
        <v>Yes</v>
      </c>
      <c r="U10" s="223" t="s">
        <v>262</v>
      </c>
      <c r="V10" s="102"/>
      <c r="X10" s="160"/>
    </row>
    <row r="11" spans="1:27" s="2" customFormat="1" ht="21.75" customHeight="1" x14ac:dyDescent="0.25">
      <c r="A11" s="28"/>
      <c r="B11" s="32">
        <v>4</v>
      </c>
      <c r="C11" s="33" t="s">
        <v>34</v>
      </c>
      <c r="D11" s="104"/>
      <c r="E11" s="105"/>
      <c r="F11" s="105"/>
      <c r="G11" s="104"/>
      <c r="H11" s="104"/>
      <c r="I11" s="221"/>
      <c r="J11" s="42" t="str">
        <f t="shared" si="0"/>
        <v/>
      </c>
      <c r="K11" s="78">
        <f t="shared" si="5"/>
        <v>0.5</v>
      </c>
      <c r="L11" s="65">
        <f t="shared" si="1"/>
        <v>0</v>
      </c>
      <c r="M11" s="65" t="str">
        <f>IFERROR(VLOOKUP(G11, 'Zip Code Lookup'!$A$2:$B$2389, 2, FALSE), "")</f>
        <v/>
      </c>
      <c r="N11" s="46">
        <f t="shared" si="6"/>
        <v>10</v>
      </c>
      <c r="O11" s="46" t="str">
        <f t="shared" si="2"/>
        <v/>
      </c>
      <c r="P11" s="34" t="str">
        <f t="shared" si="7"/>
        <v/>
      </c>
      <c r="Q11" s="34" t="str">
        <f t="shared" si="3"/>
        <v/>
      </c>
      <c r="R11" s="35">
        <f t="shared" si="8"/>
        <v>0</v>
      </c>
      <c r="S11" s="223" t="str">
        <f t="shared" si="4"/>
        <v/>
      </c>
      <c r="T11" s="223" t="str">
        <f t="shared" si="9"/>
        <v>Yes</v>
      </c>
      <c r="U11" s="223" t="s">
        <v>262</v>
      </c>
      <c r="V11" s="102"/>
      <c r="X11" s="160"/>
    </row>
    <row r="12" spans="1:27" s="2" customFormat="1" ht="21.75" customHeight="1" x14ac:dyDescent="0.25">
      <c r="A12" s="28"/>
      <c r="B12" s="32">
        <v>5</v>
      </c>
      <c r="C12" s="33" t="s">
        <v>34</v>
      </c>
      <c r="D12" s="104"/>
      <c r="E12" s="105"/>
      <c r="F12" s="105"/>
      <c r="G12" s="104"/>
      <c r="H12" s="104"/>
      <c r="I12" s="221"/>
      <c r="J12" s="42" t="str">
        <f t="shared" si="0"/>
        <v/>
      </c>
      <c r="K12" s="78">
        <f t="shared" si="5"/>
        <v>0.5</v>
      </c>
      <c r="L12" s="65">
        <f t="shared" si="1"/>
        <v>0</v>
      </c>
      <c r="M12" s="65" t="str">
        <f>IFERROR(VLOOKUP(G12, 'Zip Code Lookup'!$A$2:$B$2389, 2, FALSE), "")</f>
        <v/>
      </c>
      <c r="N12" s="46">
        <f t="shared" si="6"/>
        <v>10</v>
      </c>
      <c r="O12" s="46" t="str">
        <f t="shared" si="2"/>
        <v/>
      </c>
      <c r="P12" s="34" t="str">
        <f t="shared" si="7"/>
        <v/>
      </c>
      <c r="Q12" s="34" t="str">
        <f t="shared" si="3"/>
        <v/>
      </c>
      <c r="R12" s="35">
        <f t="shared" si="8"/>
        <v>0</v>
      </c>
      <c r="S12" s="223" t="str">
        <f t="shared" si="4"/>
        <v/>
      </c>
      <c r="T12" s="223" t="str">
        <f t="shared" si="9"/>
        <v>Yes</v>
      </c>
      <c r="U12" s="223" t="s">
        <v>262</v>
      </c>
      <c r="V12" s="102"/>
      <c r="X12" s="160"/>
    </row>
    <row r="13" spans="1:27" s="2" customFormat="1" ht="21.75" customHeight="1" x14ac:dyDescent="0.25">
      <c r="A13" s="28"/>
      <c r="B13" s="32">
        <v>6</v>
      </c>
      <c r="C13" s="33" t="s">
        <v>34</v>
      </c>
      <c r="D13" s="104"/>
      <c r="E13" s="105"/>
      <c r="F13" s="105"/>
      <c r="G13" s="104"/>
      <c r="H13" s="104"/>
      <c r="I13" s="221"/>
      <c r="J13" s="42" t="str">
        <f t="shared" si="0"/>
        <v/>
      </c>
      <c r="K13" s="78">
        <f t="shared" si="5"/>
        <v>0.5</v>
      </c>
      <c r="L13" s="65">
        <f t="shared" si="1"/>
        <v>0</v>
      </c>
      <c r="M13" s="65" t="str">
        <f>IFERROR(VLOOKUP(G13, 'Zip Code Lookup'!$A$2:$B$2389, 2, FALSE), "")</f>
        <v/>
      </c>
      <c r="N13" s="46">
        <f t="shared" si="6"/>
        <v>10</v>
      </c>
      <c r="O13" s="46" t="str">
        <f t="shared" si="2"/>
        <v/>
      </c>
      <c r="P13" s="34" t="str">
        <f t="shared" si="7"/>
        <v/>
      </c>
      <c r="Q13" s="34" t="str">
        <f t="shared" si="3"/>
        <v/>
      </c>
      <c r="R13" s="35">
        <f t="shared" si="8"/>
        <v>0</v>
      </c>
      <c r="S13" s="223" t="str">
        <f t="shared" si="4"/>
        <v/>
      </c>
      <c r="T13" s="223" t="str">
        <f t="shared" si="9"/>
        <v>Yes</v>
      </c>
      <c r="U13" s="223" t="s">
        <v>262</v>
      </c>
      <c r="V13" s="102"/>
      <c r="X13" s="160"/>
    </row>
    <row r="14" spans="1:27" s="2" customFormat="1" ht="21.75" customHeight="1" x14ac:dyDescent="0.25">
      <c r="A14" s="28"/>
      <c r="B14" s="32">
        <v>7</v>
      </c>
      <c r="C14" s="33" t="s">
        <v>34</v>
      </c>
      <c r="D14" s="104"/>
      <c r="E14" s="105"/>
      <c r="F14" s="105"/>
      <c r="G14" s="104"/>
      <c r="H14" s="104"/>
      <c r="I14" s="221"/>
      <c r="J14" s="42" t="str">
        <f t="shared" si="0"/>
        <v/>
      </c>
      <c r="K14" s="78">
        <f t="shared" si="5"/>
        <v>0.5</v>
      </c>
      <c r="L14" s="65">
        <f t="shared" si="1"/>
        <v>0</v>
      </c>
      <c r="M14" s="65" t="str">
        <f>IFERROR(VLOOKUP(G14, 'Zip Code Lookup'!$A$2:$B$2389, 2, FALSE), "")</f>
        <v/>
      </c>
      <c r="N14" s="46">
        <f t="shared" si="6"/>
        <v>10</v>
      </c>
      <c r="O14" s="46" t="str">
        <f t="shared" si="2"/>
        <v/>
      </c>
      <c r="P14" s="34" t="str">
        <f t="shared" si="7"/>
        <v/>
      </c>
      <c r="Q14" s="34" t="str">
        <f t="shared" si="3"/>
        <v/>
      </c>
      <c r="R14" s="35">
        <f t="shared" si="8"/>
        <v>0</v>
      </c>
      <c r="S14" s="223" t="str">
        <f t="shared" si="4"/>
        <v/>
      </c>
      <c r="T14" s="223" t="str">
        <f t="shared" si="9"/>
        <v>Yes</v>
      </c>
      <c r="U14" s="223" t="s">
        <v>262</v>
      </c>
      <c r="V14" s="102"/>
      <c r="X14" s="160"/>
    </row>
    <row r="15" spans="1:27" s="2" customFormat="1" ht="21.75" customHeight="1" x14ac:dyDescent="0.25">
      <c r="A15" s="28"/>
      <c r="B15" s="32">
        <v>8</v>
      </c>
      <c r="C15" s="33" t="s">
        <v>34</v>
      </c>
      <c r="D15" s="104"/>
      <c r="E15" s="105"/>
      <c r="F15" s="105"/>
      <c r="G15" s="104"/>
      <c r="H15" s="104"/>
      <c r="I15" s="221"/>
      <c r="J15" s="42" t="str">
        <f t="shared" si="0"/>
        <v/>
      </c>
      <c r="K15" s="78">
        <f t="shared" si="5"/>
        <v>0.5</v>
      </c>
      <c r="L15" s="65">
        <f t="shared" si="1"/>
        <v>0</v>
      </c>
      <c r="M15" s="65" t="str">
        <f>IFERROR(VLOOKUP(G15, 'Zip Code Lookup'!$A$2:$B$2389, 2, FALSE), "")</f>
        <v/>
      </c>
      <c r="N15" s="46">
        <f t="shared" si="6"/>
        <v>10</v>
      </c>
      <c r="O15" s="46" t="str">
        <f t="shared" si="2"/>
        <v/>
      </c>
      <c r="P15" s="34" t="str">
        <f t="shared" si="7"/>
        <v/>
      </c>
      <c r="Q15" s="34" t="str">
        <f t="shared" si="3"/>
        <v/>
      </c>
      <c r="R15" s="35">
        <f t="shared" si="8"/>
        <v>0</v>
      </c>
      <c r="S15" s="223" t="str">
        <f t="shared" si="4"/>
        <v/>
      </c>
      <c r="T15" s="223" t="str">
        <f t="shared" si="9"/>
        <v>Yes</v>
      </c>
      <c r="U15" s="223" t="s">
        <v>262</v>
      </c>
      <c r="V15" s="102"/>
      <c r="X15" s="160"/>
    </row>
    <row r="16" spans="1:27" hidden="1" x14ac:dyDescent="0.25">
      <c r="A16" s="29"/>
      <c r="P16" s="2"/>
    </row>
    <row r="17" spans="1:21" hidden="1" x14ac:dyDescent="0.25">
      <c r="A17" s="29"/>
      <c r="H17" s="100">
        <f>SUM(H8:H15)</f>
        <v>0</v>
      </c>
      <c r="I17" s="100"/>
      <c r="J17" s="100"/>
      <c r="K17" s="100"/>
      <c r="L17" s="100"/>
      <c r="M17" s="100"/>
      <c r="N17" s="100"/>
      <c r="O17" s="100"/>
      <c r="P17" s="62">
        <f>SUM(P8:P15)</f>
        <v>0</v>
      </c>
      <c r="Q17" s="62">
        <f>SUM(Q8:Q15)</f>
        <v>0</v>
      </c>
      <c r="R17" s="101">
        <f>SUM(R8:R15)</f>
        <v>0</v>
      </c>
      <c r="S17" s="101"/>
      <c r="T17" s="101"/>
      <c r="U17" s="101"/>
    </row>
    <row r="18" spans="1:21" s="2" customFormat="1" hidden="1" x14ac:dyDescent="0.25">
      <c r="A18" s="44"/>
      <c r="C18" s="41" t="s">
        <v>114</v>
      </c>
      <c r="D18" s="41" t="s">
        <v>115</v>
      </c>
      <c r="E18" s="41" t="s">
        <v>116</v>
      </c>
      <c r="F18" s="41" t="s">
        <v>117</v>
      </c>
      <c r="H18" s="36" t="s">
        <v>216</v>
      </c>
      <c r="I18" s="38" t="s">
        <v>243</v>
      </c>
    </row>
    <row r="19" spans="1:21" s="2" customFormat="1" ht="45" hidden="1" x14ac:dyDescent="0.25">
      <c r="A19" s="44"/>
      <c r="C19" s="76" t="s">
        <v>263</v>
      </c>
      <c r="D19" s="17" t="s">
        <v>119</v>
      </c>
      <c r="E19" s="17" t="s">
        <v>120</v>
      </c>
      <c r="F19" s="61">
        <v>0.5</v>
      </c>
      <c r="G19" s="3"/>
      <c r="H19" s="69" t="s">
        <v>63</v>
      </c>
      <c r="I19" s="45">
        <v>1498</v>
      </c>
    </row>
    <row r="20" spans="1:21" s="2" customFormat="1" hidden="1" x14ac:dyDescent="0.25">
      <c r="A20" s="44"/>
      <c r="C20" s="76" t="s">
        <v>264</v>
      </c>
      <c r="D20" s="17" t="s">
        <v>119</v>
      </c>
      <c r="E20" s="17" t="s">
        <v>120</v>
      </c>
      <c r="F20" s="77">
        <v>0.8</v>
      </c>
      <c r="G20" s="3"/>
      <c r="H20" s="69" t="s">
        <v>218</v>
      </c>
      <c r="I20" s="45">
        <v>2083</v>
      </c>
    </row>
    <row r="21" spans="1:21" s="2" customFormat="1" hidden="1" x14ac:dyDescent="0.25">
      <c r="A21" s="44"/>
      <c r="G21" s="3"/>
      <c r="H21" s="69" t="s">
        <v>59</v>
      </c>
      <c r="I21" s="45">
        <v>2510</v>
      </c>
    </row>
    <row r="22" spans="1:21" s="2" customFormat="1" hidden="1" x14ac:dyDescent="0.25">
      <c r="A22" s="44"/>
      <c r="C22" s="36" t="s">
        <v>124</v>
      </c>
      <c r="D22" s="36" t="s">
        <v>125</v>
      </c>
      <c r="G22" s="8"/>
      <c r="H22" s="45" t="s">
        <v>58</v>
      </c>
      <c r="I22" s="45">
        <v>1778</v>
      </c>
    </row>
    <row r="23" spans="1:21" s="2" customFormat="1" hidden="1" x14ac:dyDescent="0.25">
      <c r="A23" s="44"/>
      <c r="C23" s="9" t="s">
        <v>34</v>
      </c>
      <c r="D23" s="10">
        <v>10</v>
      </c>
      <c r="H23" s="45" t="s">
        <v>57</v>
      </c>
      <c r="I23" s="17">
        <v>1309</v>
      </c>
    </row>
    <row r="24" spans="1:21" s="2" customFormat="1" hidden="1" x14ac:dyDescent="0.25">
      <c r="A24" s="44"/>
      <c r="H24" s="45" t="s">
        <v>62</v>
      </c>
      <c r="I24" s="45">
        <v>1090</v>
      </c>
    </row>
    <row r="25" spans="1:21" s="2" customFormat="1" hidden="1" x14ac:dyDescent="0.25">
      <c r="A25" s="44"/>
      <c r="C25" s="36" t="s">
        <v>127</v>
      </c>
      <c r="D25" s="36" t="s">
        <v>29</v>
      </c>
      <c r="E25" s="38" t="s">
        <v>128</v>
      </c>
      <c r="H25" s="45" t="s">
        <v>56</v>
      </c>
      <c r="I25" s="17">
        <v>1360</v>
      </c>
    </row>
    <row r="26" spans="1:21" s="2" customFormat="1" hidden="1" x14ac:dyDescent="0.25">
      <c r="A26" s="44"/>
      <c r="C26" s="9" t="s">
        <v>34</v>
      </c>
      <c r="D26" s="190">
        <f>175*'Project Summary'!M12</f>
        <v>87.5</v>
      </c>
      <c r="E26" s="9" t="s">
        <v>130</v>
      </c>
      <c r="H26" s="45" t="s">
        <v>61</v>
      </c>
      <c r="I26" s="17">
        <v>1718</v>
      </c>
    </row>
    <row r="27" spans="1:21" s="2" customFormat="1" hidden="1" x14ac:dyDescent="0.25">
      <c r="A27" s="44"/>
      <c r="C27"/>
      <c r="D27"/>
      <c r="E27"/>
      <c r="H27" s="45" t="s">
        <v>60</v>
      </c>
      <c r="I27" s="17">
        <v>1575</v>
      </c>
    </row>
    <row r="28" spans="1:21" s="2" customFormat="1" hidden="1" x14ac:dyDescent="0.25">
      <c r="A28" s="44"/>
      <c r="C28" s="205" t="s">
        <v>87</v>
      </c>
      <c r="D28"/>
      <c r="E28"/>
      <c r="F28" s="11"/>
      <c r="G28" s="11"/>
    </row>
    <row r="29" spans="1:21" hidden="1" x14ac:dyDescent="0.25">
      <c r="A29" s="29"/>
      <c r="C29" s="52" t="s">
        <v>231</v>
      </c>
      <c r="H29" s="2"/>
      <c r="I29" s="2"/>
      <c r="J29" s="2"/>
    </row>
    <row r="30" spans="1:21" hidden="1" x14ac:dyDescent="0.25">
      <c r="A30" s="29"/>
      <c r="C30" s="199" t="s">
        <v>132</v>
      </c>
      <c r="H30" s="11"/>
      <c r="I30" s="11"/>
      <c r="J30" s="2"/>
    </row>
    <row r="31" spans="1:21" hidden="1" x14ac:dyDescent="0.25">
      <c r="A31" s="29"/>
      <c r="C31" s="2"/>
    </row>
    <row r="32" spans="1:21" hidden="1" x14ac:dyDescent="0.25">
      <c r="A32" s="29"/>
      <c r="C32" s="71" t="s">
        <v>257</v>
      </c>
    </row>
    <row r="33" spans="1:24" hidden="1" x14ac:dyDescent="0.25">
      <c r="A33" s="29"/>
      <c r="C33" s="79">
        <v>0</v>
      </c>
    </row>
    <row r="34" spans="1:24" x14ac:dyDescent="0.25">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row>
    <row r="35" spans="1:24" x14ac:dyDescent="0.25">
      <c r="A35" s="155"/>
      <c r="B35" s="155"/>
      <c r="C35" s="155"/>
      <c r="D35" s="155"/>
      <c r="E35" s="155"/>
      <c r="F35" s="155"/>
      <c r="G35" s="155"/>
      <c r="H35" s="155"/>
      <c r="I35" s="155"/>
      <c r="J35" s="155"/>
      <c r="K35" s="155"/>
      <c r="L35" s="155"/>
      <c r="M35" s="155"/>
      <c r="N35" s="155"/>
      <c r="O35" s="155"/>
      <c r="P35" s="155"/>
      <c r="Q35" s="155"/>
      <c r="R35" s="155"/>
      <c r="S35" s="155"/>
      <c r="T35" s="155"/>
      <c r="U35" s="155"/>
      <c r="V35" s="155"/>
      <c r="W35" s="155"/>
      <c r="X35" s="155"/>
    </row>
  </sheetData>
  <sheetProtection algorithmName="SHA-512" hashValue="hBDR8MTGJCKxW7qTs0cUy6WxAO0K5idwAmo6et2877o5SC4IqLRT7P1Qr7/Q5fwhy3mFcZZ/SBmMWDpNno2bdg==" saltValue="fTg3/At8bQ7DqlM2nLbM8g==" spinCount="100000" sheet="1" selectLockedCells="1"/>
  <mergeCells count="3">
    <mergeCell ref="B3:C3"/>
    <mergeCell ref="B2:R2"/>
    <mergeCell ref="D3:G4"/>
  </mergeCells>
  <dataValidations disablePrompts="1" count="1">
    <dataValidation type="list" allowBlank="1" showInputMessage="1" showErrorMessage="1" sqref="D8:D15" xr:uid="{B6A7AD08-FFB2-4ED7-8053-0F8F8D4B26DB}">
      <formula1>$C$29:$C$30</formula1>
    </dataValidation>
  </dataValidations>
  <hyperlinks>
    <hyperlink ref="B3" location="'Calculator Index'!A1" display="Return to Index" xr:uid="{00000000-0004-0000-0800-000000000000}"/>
    <hyperlink ref="B3:C3" location="'Project Summary'!A1" display="Return to Index" xr:uid="{00000000-0004-0000-0800-000001000000}"/>
  </hyperlink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2005a5e-b873-4d56-90cc-bf1faaca0594" xsi:nil="true"/>
    <lcf76f155ced4ddcb4097134ff3c332f xmlns="f10523b9-4ad1-4ffe-b1f7-9fba4c9e70d2">
      <Terms xmlns="http://schemas.microsoft.com/office/infopath/2007/PartnerControls"/>
    </lcf76f155ced4ddcb4097134ff3c332f>
    <SharedWithUsers xmlns="2f67128d-2aca-45c2-84bc-d83c659981e2">
      <UserInfo>
        <DisplayName>Sarah Speck</DisplayName>
        <AccountId>39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F912FBBFC2614E93178D43E62ED17B" ma:contentTypeVersion="" ma:contentTypeDescription="Create a new document." ma:contentTypeScope="" ma:versionID="10f22629883bab63e7425ab3cc37c3e0">
  <xsd:schema xmlns:xsd="http://www.w3.org/2001/XMLSchema" xmlns:xs="http://www.w3.org/2001/XMLSchema" xmlns:p="http://schemas.microsoft.com/office/2006/metadata/properties" xmlns:ns2="f10523b9-4ad1-4ffe-b1f7-9fba4c9e70d2" xmlns:ns3="2f67128d-2aca-45c2-84bc-d83c659981e2" xmlns:ns4="92005a5e-b873-4d56-90cc-bf1faaca0594" targetNamespace="http://schemas.microsoft.com/office/2006/metadata/properties" ma:root="true" ma:fieldsID="9e7ddd711ef7352ba7bce87c647fe64a" ns2:_="" ns3:_="" ns4:_="">
    <xsd:import namespace="f10523b9-4ad1-4ffe-b1f7-9fba4c9e70d2"/>
    <xsd:import namespace="2f67128d-2aca-45c2-84bc-d83c659981e2"/>
    <xsd:import namespace="92005a5e-b873-4d56-90cc-bf1faaca059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0523b9-4ad1-4ffe-b1f7-9fba4c9e70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661a3f4-1e69-4502-bd87-7abe80dc30b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f67128d-2aca-45c2-84bc-d83c659981e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005a5e-b873-4d56-90cc-bf1faaca0594"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BD4FB1C-21CE-4BAC-A5F2-874CEEC89BA5}" ma:internalName="TaxCatchAll" ma:showField="CatchAllData" ma:web="{3dad34dd-4303-413c-a67b-6b465affee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FB6BEB-01E8-4E56-8579-DC20953F0255}">
  <ds:schemaRefs>
    <ds:schemaRef ds:uri="http://schemas.microsoft.com/office/2006/metadata/properties"/>
    <ds:schemaRef ds:uri="http://schemas.microsoft.com/office/infopath/2007/PartnerControls"/>
    <ds:schemaRef ds:uri="92005a5e-b873-4d56-90cc-bf1faaca0594"/>
    <ds:schemaRef ds:uri="f10523b9-4ad1-4ffe-b1f7-9fba4c9e70d2"/>
    <ds:schemaRef ds:uri="2f67128d-2aca-45c2-84bc-d83c659981e2"/>
  </ds:schemaRefs>
</ds:datastoreItem>
</file>

<file path=customXml/itemProps2.xml><?xml version="1.0" encoding="utf-8"?>
<ds:datastoreItem xmlns:ds="http://schemas.openxmlformats.org/officeDocument/2006/customXml" ds:itemID="{63FD05A5-3BCF-4398-A902-44134E731890}">
  <ds:schemaRefs>
    <ds:schemaRef ds:uri="http://schemas.microsoft.com/sharepoint/v3/contenttype/forms"/>
  </ds:schemaRefs>
</ds:datastoreItem>
</file>

<file path=customXml/itemProps3.xml><?xml version="1.0" encoding="utf-8"?>
<ds:datastoreItem xmlns:ds="http://schemas.openxmlformats.org/officeDocument/2006/customXml" ds:itemID="{93EC47B0-F299-4FFE-9590-AADF14926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0523b9-4ad1-4ffe-b1f7-9fba4c9e70d2"/>
    <ds:schemaRef ds:uri="2f67128d-2aca-45c2-84bc-d83c659981e2"/>
    <ds:schemaRef ds:uri="92005a5e-b873-4d56-90cc-bf1faaca05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Project Summary</vt:lpstr>
      <vt:lpstr>Zip Code Lookup</vt:lpstr>
      <vt:lpstr>Engineering Log</vt:lpstr>
      <vt:lpstr>Milker Takeoffs</vt:lpstr>
      <vt:lpstr>Dairy Scroll Compressors</vt:lpstr>
      <vt:lpstr>HE Ventilation Fans</vt:lpstr>
      <vt:lpstr>High Volume Low Speed Fans</vt:lpstr>
      <vt:lpstr>Livestock Waterer</vt:lpstr>
      <vt:lpstr>VFD on Dairy Vacuum Pumps</vt:lpstr>
      <vt:lpstr>Heat Reclaimers</vt:lpstr>
      <vt:lpstr>Low Pressure Irrigation System</vt:lpstr>
      <vt:lpstr>Export</vt:lpstr>
    </vt:vector>
  </TitlesOfParts>
  <Manager/>
  <Company>Roth Bros. Inc. a Sodexo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C. Hall</dc:creator>
  <cp:keywords/>
  <dc:description/>
  <cp:lastModifiedBy>Jacob Steele</cp:lastModifiedBy>
  <cp:revision/>
  <dcterms:created xsi:type="dcterms:W3CDTF">2016-02-29T13:35:27Z</dcterms:created>
  <dcterms:modified xsi:type="dcterms:W3CDTF">2025-07-10T21:28:41Z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0x010100FAF912FBBFC2614E93178D43E62ED17B</vt:lpwstr>
  </property>
  <property fmtid="{D5CDD505-2E9C-101B-9397-08002B2CF9AE}" pid="3" name="MediaServiceImageTags">
    <vt:lpwstr/>
  </property>
</Properties>
</file>